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ICITAÇÕES_2023\Serviços_Limpeza e Copeiragem_2023\"/>
    </mc:Choice>
  </mc:AlternateContent>
  <xr:revisionPtr revIDLastSave="0" documentId="13_ncr:1_{BDBB2B90-46C4-424F-98AA-1D06D2542948}" xr6:coauthVersionLast="47" xr6:coauthVersionMax="47" xr10:uidLastSave="{00000000-0000-0000-0000-000000000000}"/>
  <bookViews>
    <workbookView xWindow="-120" yWindow="-120" windowWidth="29040" windowHeight="15840" firstSheet="2" activeTab="2" xr2:uid="{B59B3926-95EC-47FA-BDB9-20A87D72A8C9}"/>
  </bookViews>
  <sheets>
    <sheet name="RESUMO" sheetId="7" state="hidden" r:id="rId1"/>
    <sheet name="ASG" sheetId="2" state="hidden" r:id="rId2"/>
    <sheet name="COPEIRA" sheetId="4" r:id="rId3"/>
    <sheet name="INSUMOS ASG" sheetId="8" state="hidden" r:id="rId4"/>
    <sheet name="INSUMOS COPEIRA" sheetId="9" state="hidden" r:id="rId5"/>
  </sheets>
  <definedNames>
    <definedName name="_xlnm.Print_Area" localSheetId="1">ASG!$A$1:$D$150</definedName>
    <definedName name="_xlnm.Print_Area" localSheetId="2">COPEIRA!$A$1:$D$150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4" i="8" l="1"/>
  <c r="O164" i="8"/>
  <c r="P164" i="8"/>
  <c r="Q164" i="8"/>
  <c r="I82" i="8"/>
  <c r="I174" i="8"/>
  <c r="I175" i="8"/>
  <c r="I176" i="8"/>
  <c r="J174" i="8"/>
  <c r="M174" i="8"/>
  <c r="I177" i="8"/>
  <c r="I178" i="8"/>
  <c r="I179" i="8"/>
  <c r="J177" i="8"/>
  <c r="M177" i="8"/>
  <c r="I180" i="8"/>
  <c r="I181" i="8"/>
  <c r="I182" i="8"/>
  <c r="J180" i="8"/>
  <c r="M180" i="8"/>
  <c r="I183" i="8"/>
  <c r="I184" i="8"/>
  <c r="I185" i="8"/>
  <c r="J183" i="8"/>
  <c r="M183" i="8"/>
  <c r="M186" i="8"/>
  <c r="E202" i="8"/>
  <c r="C109" i="2"/>
  <c r="I4" i="8"/>
  <c r="I5" i="8"/>
  <c r="I6" i="8"/>
  <c r="J4" i="8"/>
  <c r="M4" i="8"/>
  <c r="I7" i="8"/>
  <c r="I8" i="8"/>
  <c r="I9" i="8"/>
  <c r="J7" i="8"/>
  <c r="M7" i="8"/>
  <c r="I10" i="8"/>
  <c r="I11" i="8"/>
  <c r="I12" i="8"/>
  <c r="J10" i="8"/>
  <c r="M10" i="8"/>
  <c r="I13" i="8"/>
  <c r="I14" i="8"/>
  <c r="I15" i="8"/>
  <c r="J13" i="8"/>
  <c r="M13" i="8"/>
  <c r="I16" i="8"/>
  <c r="I17" i="8"/>
  <c r="I18" i="8"/>
  <c r="J16" i="8"/>
  <c r="M16" i="8"/>
  <c r="I19" i="8"/>
  <c r="I20" i="8"/>
  <c r="I21" i="8"/>
  <c r="J19" i="8"/>
  <c r="M19" i="8"/>
  <c r="I22" i="8"/>
  <c r="I23" i="8"/>
  <c r="I24" i="8"/>
  <c r="J22" i="8"/>
  <c r="M22" i="8"/>
  <c r="I25" i="8"/>
  <c r="I26" i="8"/>
  <c r="I27" i="8"/>
  <c r="J25" i="8"/>
  <c r="M25" i="8"/>
  <c r="I28" i="8"/>
  <c r="I29" i="8"/>
  <c r="I30" i="8"/>
  <c r="J28" i="8"/>
  <c r="M28" i="8"/>
  <c r="I31" i="8"/>
  <c r="I32" i="8"/>
  <c r="I33" i="8"/>
  <c r="J31" i="8"/>
  <c r="M31" i="8"/>
  <c r="I34" i="8"/>
  <c r="I35" i="8"/>
  <c r="I36" i="8"/>
  <c r="J34" i="8"/>
  <c r="M34" i="8"/>
  <c r="I37" i="8"/>
  <c r="I38" i="8"/>
  <c r="I39" i="8"/>
  <c r="J37" i="8"/>
  <c r="M37" i="8"/>
  <c r="I42" i="8"/>
  <c r="J40" i="8"/>
  <c r="M40" i="8"/>
  <c r="I43" i="8"/>
  <c r="I44" i="8"/>
  <c r="I45" i="8"/>
  <c r="J43" i="8"/>
  <c r="M43" i="8"/>
  <c r="I46" i="8"/>
  <c r="I47" i="8"/>
  <c r="I48" i="8"/>
  <c r="J46" i="8"/>
  <c r="M46" i="8"/>
  <c r="I50" i="8"/>
  <c r="J49" i="8"/>
  <c r="M49" i="8"/>
  <c r="I52" i="8"/>
  <c r="I53" i="8"/>
  <c r="I54" i="8"/>
  <c r="J52" i="8"/>
  <c r="M52" i="8"/>
  <c r="I55" i="8"/>
  <c r="I56" i="8"/>
  <c r="I57" i="8"/>
  <c r="J55" i="8"/>
  <c r="M55" i="8"/>
  <c r="I58" i="8"/>
  <c r="I59" i="8"/>
  <c r="I60" i="8"/>
  <c r="J58" i="8"/>
  <c r="M58" i="8"/>
  <c r="I61" i="8"/>
  <c r="J61" i="8"/>
  <c r="M61" i="8"/>
  <c r="I64" i="8"/>
  <c r="I65" i="8"/>
  <c r="I66" i="8"/>
  <c r="J64" i="8"/>
  <c r="M64" i="8"/>
  <c r="I67" i="8"/>
  <c r="I68" i="8"/>
  <c r="I69" i="8"/>
  <c r="J67" i="8"/>
  <c r="M67" i="8"/>
  <c r="I70" i="8"/>
  <c r="I71" i="8"/>
  <c r="I72" i="8"/>
  <c r="J70" i="8"/>
  <c r="M70" i="8"/>
  <c r="I73" i="8"/>
  <c r="I74" i="8"/>
  <c r="I75" i="8"/>
  <c r="J73" i="8"/>
  <c r="M73" i="8"/>
  <c r="I76" i="8"/>
  <c r="I77" i="8"/>
  <c r="I78" i="8"/>
  <c r="J76" i="8"/>
  <c r="M76" i="8"/>
  <c r="I79" i="8"/>
  <c r="I80" i="8"/>
  <c r="I81" i="8"/>
  <c r="J79" i="8"/>
  <c r="M79" i="8"/>
  <c r="I83" i="8"/>
  <c r="I84" i="8"/>
  <c r="J82" i="8"/>
  <c r="M82" i="8"/>
  <c r="M85" i="8"/>
  <c r="E204" i="8"/>
  <c r="C110" i="2"/>
  <c r="I92" i="8"/>
  <c r="I93" i="8"/>
  <c r="I94" i="8"/>
  <c r="J92" i="8"/>
  <c r="T92" i="8"/>
  <c r="U92" i="8"/>
  <c r="I95" i="8"/>
  <c r="I96" i="8"/>
  <c r="I97" i="8"/>
  <c r="J95" i="8"/>
  <c r="T95" i="8"/>
  <c r="U95" i="8"/>
  <c r="I98" i="8"/>
  <c r="I99" i="8"/>
  <c r="I100" i="8"/>
  <c r="J98" i="8"/>
  <c r="T98" i="8"/>
  <c r="U98" i="8"/>
  <c r="I101" i="8"/>
  <c r="I102" i="8"/>
  <c r="I103" i="8"/>
  <c r="J101" i="8"/>
  <c r="T101" i="8"/>
  <c r="U101" i="8"/>
  <c r="I104" i="8"/>
  <c r="I105" i="8"/>
  <c r="I106" i="8"/>
  <c r="J104" i="8"/>
  <c r="T104" i="8"/>
  <c r="U104" i="8"/>
  <c r="I107" i="8"/>
  <c r="I108" i="8"/>
  <c r="I109" i="8"/>
  <c r="J107" i="8"/>
  <c r="T107" i="8"/>
  <c r="U107" i="8"/>
  <c r="I110" i="8"/>
  <c r="I111" i="8"/>
  <c r="I112" i="8"/>
  <c r="J110" i="8"/>
  <c r="T110" i="8"/>
  <c r="U110" i="8"/>
  <c r="I113" i="8"/>
  <c r="I114" i="8"/>
  <c r="I115" i="8"/>
  <c r="J113" i="8"/>
  <c r="T113" i="8"/>
  <c r="U113" i="8"/>
  <c r="I116" i="8"/>
  <c r="I117" i="8"/>
  <c r="I118" i="8"/>
  <c r="J116" i="8"/>
  <c r="T116" i="8"/>
  <c r="U116" i="8"/>
  <c r="I119" i="8"/>
  <c r="I120" i="8"/>
  <c r="I121" i="8"/>
  <c r="J119" i="8"/>
  <c r="T119" i="8"/>
  <c r="U119" i="8"/>
  <c r="I122" i="8"/>
  <c r="I123" i="8"/>
  <c r="I124" i="8"/>
  <c r="J122" i="8"/>
  <c r="T122" i="8"/>
  <c r="U122" i="8"/>
  <c r="I125" i="8"/>
  <c r="I126" i="8"/>
  <c r="I127" i="8"/>
  <c r="J125" i="8"/>
  <c r="O125" i="8"/>
  <c r="P125" i="8"/>
  <c r="Q125" i="8"/>
  <c r="T125" i="8"/>
  <c r="U125" i="8"/>
  <c r="I128" i="8"/>
  <c r="I129" i="8"/>
  <c r="I130" i="8"/>
  <c r="J128" i="8"/>
  <c r="T128" i="8"/>
  <c r="U128" i="8"/>
  <c r="I131" i="8"/>
  <c r="I132" i="8"/>
  <c r="I133" i="8"/>
  <c r="J131" i="8"/>
  <c r="T131" i="8"/>
  <c r="U131" i="8"/>
  <c r="I134" i="8"/>
  <c r="I135" i="8"/>
  <c r="I136" i="8"/>
  <c r="J134" i="8"/>
  <c r="T134" i="8"/>
  <c r="U134" i="8"/>
  <c r="I137" i="8"/>
  <c r="I138" i="8"/>
  <c r="I139" i="8"/>
  <c r="J137" i="8"/>
  <c r="T137" i="8"/>
  <c r="U137" i="8"/>
  <c r="I140" i="8"/>
  <c r="I141" i="8"/>
  <c r="I142" i="8"/>
  <c r="J140" i="8"/>
  <c r="T140" i="8"/>
  <c r="U140" i="8"/>
  <c r="I143" i="8"/>
  <c r="I144" i="8"/>
  <c r="I145" i="8"/>
  <c r="J143" i="8"/>
  <c r="T143" i="8"/>
  <c r="U143" i="8"/>
  <c r="I146" i="8"/>
  <c r="I147" i="8"/>
  <c r="I148" i="8"/>
  <c r="J146" i="8"/>
  <c r="T146" i="8"/>
  <c r="U146" i="8"/>
  <c r="I149" i="8"/>
  <c r="I150" i="8"/>
  <c r="I151" i="8"/>
  <c r="J149" i="8"/>
  <c r="T149" i="8"/>
  <c r="U149" i="8"/>
  <c r="I152" i="8"/>
  <c r="I153" i="8"/>
  <c r="I154" i="8"/>
  <c r="J152" i="8"/>
  <c r="T152" i="8"/>
  <c r="U152" i="8"/>
  <c r="I155" i="8"/>
  <c r="I156" i="8"/>
  <c r="I157" i="8"/>
  <c r="J155" i="8"/>
  <c r="T155" i="8"/>
  <c r="U155" i="8"/>
  <c r="T158" i="8"/>
  <c r="E205" i="8"/>
  <c r="R164" i="8"/>
  <c r="T164" i="8"/>
  <c r="U164" i="8"/>
  <c r="T167" i="8"/>
  <c r="E206" i="8"/>
  <c r="C111" i="2"/>
  <c r="I192" i="8"/>
  <c r="I193" i="8"/>
  <c r="I194" i="8"/>
  <c r="J192" i="8"/>
  <c r="M192" i="8"/>
  <c r="I195" i="8"/>
  <c r="I196" i="8"/>
  <c r="I197" i="8"/>
  <c r="J195" i="8"/>
  <c r="M195" i="8"/>
  <c r="M198" i="8"/>
  <c r="E203" i="8"/>
  <c r="C112" i="2"/>
  <c r="C113" i="2"/>
  <c r="C138" i="2"/>
  <c r="C16" i="2"/>
  <c r="C134" i="2"/>
  <c r="D24" i="2"/>
  <c r="D25" i="2"/>
  <c r="D26" i="2"/>
  <c r="C58" i="2"/>
  <c r="D82" i="2"/>
  <c r="D83" i="2"/>
  <c r="D84" i="2"/>
  <c r="D85" i="2"/>
  <c r="D86" i="2"/>
  <c r="D87" i="2"/>
  <c r="D88" i="2"/>
  <c r="C101" i="2"/>
  <c r="C103" i="2"/>
  <c r="D32" i="2"/>
  <c r="D33" i="2"/>
  <c r="D34" i="2"/>
  <c r="D35" i="2"/>
  <c r="D36" i="2"/>
  <c r="D37" i="2"/>
  <c r="D38" i="2"/>
  <c r="D39" i="2"/>
  <c r="D40" i="2"/>
  <c r="C59" i="2"/>
  <c r="C46" i="2"/>
  <c r="C47" i="2"/>
  <c r="C52" i="2"/>
  <c r="C60" i="2"/>
  <c r="C61" i="2"/>
  <c r="C135" i="2"/>
  <c r="D67" i="2"/>
  <c r="D68" i="2"/>
  <c r="D69" i="2"/>
  <c r="D70" i="2"/>
  <c r="C40" i="2"/>
  <c r="C71" i="2"/>
  <c r="D71" i="2"/>
  <c r="D72" i="2"/>
  <c r="D73" i="2"/>
  <c r="C136" i="2"/>
  <c r="C137" i="2"/>
  <c r="C139" i="2"/>
  <c r="D119" i="2"/>
  <c r="D120" i="2"/>
  <c r="D121" i="2"/>
  <c r="C128" i="2"/>
  <c r="D128" i="2"/>
  <c r="C140" i="2"/>
  <c r="F102" i="9"/>
  <c r="H102" i="9"/>
  <c r="F99" i="9"/>
  <c r="H99" i="9"/>
  <c r="F96" i="9"/>
  <c r="H96" i="9"/>
  <c r="F93" i="9"/>
  <c r="H93" i="9"/>
  <c r="F90" i="9"/>
  <c r="H90" i="9"/>
  <c r="I71" i="9"/>
  <c r="I72" i="9"/>
  <c r="I73" i="9"/>
  <c r="J71" i="9"/>
  <c r="S71" i="9"/>
  <c r="T71" i="9"/>
  <c r="I74" i="9"/>
  <c r="I75" i="9"/>
  <c r="I76" i="9"/>
  <c r="J74" i="9"/>
  <c r="S74" i="9"/>
  <c r="T74" i="9"/>
  <c r="I77" i="9"/>
  <c r="I78" i="9"/>
  <c r="I79" i="9"/>
  <c r="J77" i="9"/>
  <c r="S77" i="9"/>
  <c r="T77" i="9"/>
  <c r="I80" i="9"/>
  <c r="I81" i="9"/>
  <c r="I82" i="9"/>
  <c r="J80" i="9"/>
  <c r="S80" i="9"/>
  <c r="T80" i="9"/>
  <c r="I83" i="9"/>
  <c r="I84" i="9"/>
  <c r="I85" i="9"/>
  <c r="J83" i="9"/>
  <c r="S83" i="9"/>
  <c r="T83" i="9"/>
  <c r="T86" i="9"/>
  <c r="E111" i="9"/>
  <c r="I5" i="9"/>
  <c r="I6" i="9"/>
  <c r="I7" i="9"/>
  <c r="J5" i="9"/>
  <c r="M5" i="9"/>
  <c r="I8" i="9"/>
  <c r="I9" i="9"/>
  <c r="I10" i="9"/>
  <c r="J8" i="9"/>
  <c r="M8" i="9"/>
  <c r="I13" i="9"/>
  <c r="J11" i="9"/>
  <c r="M11" i="9"/>
  <c r="I14" i="9"/>
  <c r="I15" i="9"/>
  <c r="I16" i="9"/>
  <c r="J14" i="9"/>
  <c r="M14" i="9"/>
  <c r="I17" i="9"/>
  <c r="I18" i="9"/>
  <c r="I19" i="9"/>
  <c r="J17" i="9"/>
  <c r="M17" i="9"/>
  <c r="I20" i="9"/>
  <c r="I21" i="9"/>
  <c r="I22" i="9"/>
  <c r="J20" i="9"/>
  <c r="M20" i="9"/>
  <c r="I23" i="9"/>
  <c r="I24" i="9"/>
  <c r="I25" i="9"/>
  <c r="J23" i="9"/>
  <c r="M23" i="9"/>
  <c r="I26" i="9"/>
  <c r="I27" i="9"/>
  <c r="I28" i="9"/>
  <c r="J26" i="9"/>
  <c r="M26" i="9"/>
  <c r="I29" i="9"/>
  <c r="I30" i="9"/>
  <c r="I31" i="9"/>
  <c r="J29" i="9"/>
  <c r="M29" i="9"/>
  <c r="I32" i="9"/>
  <c r="I33" i="9"/>
  <c r="I34" i="9"/>
  <c r="J32" i="9"/>
  <c r="M32" i="9"/>
  <c r="I35" i="9"/>
  <c r="I36" i="9"/>
  <c r="I37" i="9"/>
  <c r="J35" i="9"/>
  <c r="M35" i="9"/>
  <c r="I39" i="9"/>
  <c r="J38" i="9"/>
  <c r="M38" i="9"/>
  <c r="I41" i="9"/>
  <c r="I42" i="9"/>
  <c r="I43" i="9"/>
  <c r="J41" i="9"/>
  <c r="M41" i="9"/>
  <c r="I44" i="9"/>
  <c r="I45" i="9"/>
  <c r="I46" i="9"/>
  <c r="J44" i="9"/>
  <c r="M44" i="9"/>
  <c r="I47" i="9"/>
  <c r="I48" i="9"/>
  <c r="I49" i="9"/>
  <c r="J47" i="9"/>
  <c r="M47" i="9"/>
  <c r="I50" i="9"/>
  <c r="I51" i="9"/>
  <c r="I52" i="9"/>
  <c r="J50" i="9"/>
  <c r="M50" i="9"/>
  <c r="I53" i="9"/>
  <c r="I54" i="9"/>
  <c r="I55" i="9"/>
  <c r="J53" i="9"/>
  <c r="M53" i="9"/>
  <c r="I56" i="9"/>
  <c r="I57" i="9"/>
  <c r="I58" i="9"/>
  <c r="J56" i="9"/>
  <c r="M56" i="9"/>
  <c r="I59" i="9"/>
  <c r="I60" i="9"/>
  <c r="I61" i="9"/>
  <c r="J59" i="9"/>
  <c r="M59" i="9"/>
  <c r="M62" i="9"/>
  <c r="E110" i="9"/>
  <c r="J90" i="9"/>
  <c r="J93" i="9"/>
  <c r="J96" i="9"/>
  <c r="J99" i="9"/>
  <c r="J102" i="9"/>
  <c r="J105" i="9"/>
  <c r="E109" i="9"/>
  <c r="I11" i="9"/>
  <c r="I12" i="9"/>
  <c r="I38" i="9"/>
  <c r="I40" i="9"/>
  <c r="E112" i="9"/>
  <c r="I40" i="8"/>
  <c r="I41" i="8"/>
  <c r="I49" i="8"/>
  <c r="I51" i="8"/>
  <c r="R125" i="8"/>
  <c r="E207" i="8"/>
  <c r="C6" i="7"/>
  <c r="E6" i="7"/>
  <c r="F6" i="7"/>
  <c r="C141" i="2"/>
  <c r="C5" i="7"/>
  <c r="E5" i="7"/>
  <c r="F5" i="7"/>
  <c r="F7" i="7"/>
  <c r="F12" i="7"/>
  <c r="F13" i="7"/>
  <c r="E7" i="7"/>
  <c r="F11" i="7"/>
  <c r="C143" i="4"/>
  <c r="C88" i="2"/>
  <c r="C121" i="2"/>
  <c r="C143" i="2"/>
  <c r="C146" i="4"/>
  <c r="C148" i="4"/>
  <c r="C150" i="4"/>
  <c r="C146" i="2"/>
  <c r="C148" i="2"/>
  <c r="C150" i="2"/>
  <c r="D124" i="2"/>
  <c r="D125" i="2"/>
  <c r="D127" i="2"/>
</calcChain>
</file>

<file path=xl/sharedStrings.xml><?xml version="1.0" encoding="utf-8"?>
<sst xmlns="http://schemas.openxmlformats.org/spreadsheetml/2006/main" count="1110" uniqueCount="346">
  <si>
    <t>Valor dos Tributos = P1 - Po</t>
  </si>
  <si>
    <t xml:space="preserve">Po / (1 - To) = P1 = </t>
  </si>
  <si>
    <t>c)</t>
  </si>
  <si>
    <t xml:space="preserve">(Total dos Módulos 1, 2, 3, 4 e 5+ Custos indiretos + lucro)= Po = </t>
  </si>
  <si>
    <t>b)</t>
  </si>
  <si>
    <t xml:space="preserve">Tributos % = To = </t>
  </si>
  <si>
    <t>a)</t>
  </si>
  <si>
    <t xml:space="preserve">Valor Total por Empregado </t>
  </si>
  <si>
    <t>Módulo 6 – Custos Indiretos, Tributos e Lucro</t>
  </si>
  <si>
    <t>F</t>
  </si>
  <si>
    <t>Subtotal (A + B +C+ D+E)</t>
  </si>
  <si>
    <t>Módulo 5 - Insumos Diversos</t>
  </si>
  <si>
    <t>E</t>
  </si>
  <si>
    <t>Módulo 4 - Custo de Reposição do Profissional Ausente</t>
  </si>
  <si>
    <t>D</t>
  </si>
  <si>
    <t>Módulo 3 - Provisão para Rescisão</t>
  </si>
  <si>
    <t>C</t>
  </si>
  <si>
    <t>Módulo 2 - Encargos e Benefícios Anuais, Mensais e Diários</t>
  </si>
  <si>
    <t>B</t>
  </si>
  <si>
    <t>Módulo 1 - Composição da Remuneração</t>
  </si>
  <si>
    <t>A</t>
  </si>
  <si>
    <t>Valor (R$)</t>
  </si>
  <si>
    <t>Mão de obra vinculada à execução contratual (valor por empregado)</t>
  </si>
  <si>
    <t>2. QUADRO-RESUMO DO CUSTO POR EMPREGADO</t>
  </si>
  <si>
    <t xml:space="preserve">Total </t>
  </si>
  <si>
    <t>C.3. Tributos Municipais (especificar) ISS</t>
  </si>
  <si>
    <t>C.2. Tributos Estaduais (especificar)</t>
  </si>
  <si>
    <t>C.1.2 - COFINS</t>
  </si>
  <si>
    <t>C.1.1 - PIS</t>
  </si>
  <si>
    <t>C.1. Tributos Federais (especificar)</t>
  </si>
  <si>
    <t>Tributos</t>
  </si>
  <si>
    <t>TOTAL</t>
  </si>
  <si>
    <t>Lucro</t>
  </si>
  <si>
    <t>Custos Indiretos</t>
  </si>
  <si>
    <t>Percentual (%)</t>
  </si>
  <si>
    <t>Custos Indiretos, Tributos e Lucro</t>
  </si>
  <si>
    <t>Módulo 6 - Custos Indiretos, Tributos e Lucro</t>
  </si>
  <si>
    <t>Equipamentos de Proteção Individual</t>
  </si>
  <si>
    <t>Materiais</t>
  </si>
  <si>
    <t>Uniformes</t>
  </si>
  <si>
    <t>Insumos Diversos</t>
  </si>
  <si>
    <t>Total</t>
  </si>
  <si>
    <t>Intrajornada</t>
  </si>
  <si>
    <t>4.2</t>
  </si>
  <si>
    <t>Ausências Legais</t>
  </si>
  <si>
    <t>4.1</t>
  </si>
  <si>
    <t>Custo de Reposição do Profissional Ausente</t>
  </si>
  <si>
    <t>Quadro-Resumo do Módulo 4 - Custo de Reposição do Profissional Ausente</t>
  </si>
  <si>
    <t>Intervalo para repouso e alimentação</t>
  </si>
  <si>
    <t>Submódulo 4.2 - Intrajornada</t>
  </si>
  <si>
    <t>Outros (especificar)</t>
  </si>
  <si>
    <t>Afastamento Maternidade</t>
  </si>
  <si>
    <t>Ausência por acidente de trabalho</t>
  </si>
  <si>
    <t>Licença-Paternidade</t>
  </si>
  <si>
    <t>Férias</t>
  </si>
  <si>
    <t>Submódulo 4.1 - Ausências Legais</t>
  </si>
  <si>
    <t>Multa do FGTS e contribuição social sobre o Aviso Prévio Trabalhado</t>
  </si>
  <si>
    <t>Incidência dos encargos do submódulo 2.2 sobre o Aviso Prévio Trabalhado</t>
  </si>
  <si>
    <t>Aviso Prévio Trabalhado</t>
  </si>
  <si>
    <t>Multa do FGTS e contribuição social sobre o Aviso Prévio Indenizado</t>
  </si>
  <si>
    <t>Incidência do FGTS sobre o Aviso Prévio Indenizado</t>
  </si>
  <si>
    <t>Aviso Prévio Indenizado</t>
  </si>
  <si>
    <t>Provisão para Rescisão</t>
  </si>
  <si>
    <t>Benefícios Mensais e Diários</t>
  </si>
  <si>
    <t>2.3</t>
  </si>
  <si>
    <t>GPS, FGTS e outras contribuições</t>
  </si>
  <si>
    <t>2.2</t>
  </si>
  <si>
    <t>13º (décimo terceiro) Salário, Férias e Adicional de Férias</t>
  </si>
  <si>
    <t>2.1</t>
  </si>
  <si>
    <t>Encargos e Benefícios Anuais, Mensais e Diários</t>
  </si>
  <si>
    <t>Quadro-Resumo do Módulo 2 - Encargos e Benefícios anuais, mensais e diários</t>
  </si>
  <si>
    <t xml:space="preserve">Auxílio-Refeição/Alimentação </t>
  </si>
  <si>
    <t xml:space="preserve">Transporte </t>
  </si>
  <si>
    <t>Submódulo 2.3 - Benefícios Mensais e Diários.</t>
  </si>
  <si>
    <t>FGTS</t>
  </si>
  <si>
    <t>H</t>
  </si>
  <si>
    <t>INCRA</t>
  </si>
  <si>
    <t>G</t>
  </si>
  <si>
    <t>SEBRAE</t>
  </si>
  <si>
    <t>SENAI - SENAC</t>
  </si>
  <si>
    <t>SESC ou SESI</t>
  </si>
  <si>
    <t>SAT</t>
  </si>
  <si>
    <t>Salário Educação</t>
  </si>
  <si>
    <t>INSS</t>
  </si>
  <si>
    <t>Submódulo 2.2 - Encargos Previdenciários (GPS), Fundo de Garantia por Tempo de Serviço (FGTS) e outras contribuições.</t>
  </si>
  <si>
    <t>Férias e Adicional de Férias</t>
  </si>
  <si>
    <t>13º (décimo terceiro) Salário</t>
  </si>
  <si>
    <t>Submódulo 2.1 - 13º (décimo terceiro) Salário, Férias e Adicional de Férias</t>
  </si>
  <si>
    <t>Adicional de Hora Noturna Reduzida</t>
  </si>
  <si>
    <t>Adicional Noturno</t>
  </si>
  <si>
    <t>Adicional de Insalubridade</t>
  </si>
  <si>
    <t>Adicional de Periculosidade</t>
  </si>
  <si>
    <t>Salário-Base</t>
  </si>
  <si>
    <t>Composição da Remuneração</t>
  </si>
  <si>
    <t xml:space="preserve">MUNICIPIO : RIO DE JANEIRO </t>
  </si>
  <si>
    <t>CATEGORIA PROFISSIONAL :AUX. DE SERVIÇOS GERAIS</t>
  </si>
  <si>
    <t>Com ajustes após publicação da Lei n° 13.467, de 2017.</t>
  </si>
  <si>
    <t>ANEXO XII - PLANILHA DE CUSTOS E FORMAÇÃO DE PREÇOS</t>
  </si>
  <si>
    <t>Plano Ambulatorial</t>
  </si>
  <si>
    <t>Assistência Odontológica</t>
  </si>
  <si>
    <t>Assistência Funeral/Seguro de vida</t>
  </si>
  <si>
    <t xml:space="preserve">MODELO PARA A CONSOLIDAÇÃO E APRESENTAÇÃO DE PROPOSTAS                                                                                                                </t>
  </si>
  <si>
    <t>EQUIPAMENTOS</t>
  </si>
  <si>
    <t>MATERIAIS</t>
  </si>
  <si>
    <t>EPI</t>
  </si>
  <si>
    <t>UNIFORME</t>
  </si>
  <si>
    <t>RESUMO DOS CUSTOS POR ASG/BANHEIRISTA</t>
  </si>
  <si>
    <t>SUPER EPI</t>
  </si>
  <si>
    <t>PALÁCIO DAS
 FERRAMENTAS</t>
  </si>
  <si>
    <t>Semestral</t>
  </si>
  <si>
    <t>UNIDADE</t>
  </si>
  <si>
    <t>CARREFOUR</t>
  </si>
  <si>
    <t>AVENTAL</t>
  </si>
  <si>
    <t>CEA</t>
  </si>
  <si>
    <t>TEXPHARMA</t>
  </si>
  <si>
    <t>Mensal</t>
  </si>
  <si>
    <t>MAGAZINE LUIZA</t>
  </si>
  <si>
    <t>MÁSCARA DE TECIDO</t>
  </si>
  <si>
    <t>VALOR MENSAL</t>
  </si>
  <si>
    <t>CONSUMO</t>
  </si>
  <si>
    <t>MÉDIA</t>
  </si>
  <si>
    <t>ITEM EPI - POR PRESTADOR DE SERVIÇO</t>
  </si>
  <si>
    <t>SUBMARINO</t>
  </si>
  <si>
    <t>RUBENS FILHO
UNIFORMES</t>
  </si>
  <si>
    <t>Anual</t>
  </si>
  <si>
    <t>HM UNIFORMES E IPEs</t>
  </si>
  <si>
    <t>CALÇAS</t>
  </si>
  <si>
    <t>MIX SEG
EQUIPAMENTOS</t>
  </si>
  <si>
    <t>BLUSA MANGA LONGA</t>
  </si>
  <si>
    <t>BLUSAS</t>
  </si>
  <si>
    <t>PAR</t>
  </si>
  <si>
    <t>LOJAS AMERICANAS</t>
  </si>
  <si>
    <t>CALÇADOS</t>
  </si>
  <si>
    <t>UNIFORME POR PRESTADOR DE SERVIÇO</t>
  </si>
  <si>
    <t>FERRAMENTAS KENNEDY</t>
  </si>
  <si>
    <t>AMAZON</t>
  </si>
  <si>
    <t>24 meses</t>
  </si>
  <si>
    <t>Aspirador de pó e água 
1600W, 20L, 220v, 70Db de ruído;</t>
  </si>
  <si>
    <t>POR ASG</t>
  </si>
  <si>
    <t>MENSAL</t>
  </si>
  <si>
    <t>VALOR DEPRECIÁVEL ANUAL - 2 ANOS</t>
  </si>
  <si>
    <t>VALOR RESIDUAL</t>
  </si>
  <si>
    <t>VALOR QUANTIDADE TR</t>
  </si>
  <si>
    <t>VALOR UNIDADE</t>
  </si>
  <si>
    <t>VALOR INTEIRO</t>
  </si>
  <si>
    <t>QUANTIDADE / UNIDADE</t>
  </si>
  <si>
    <t>FORNECEDOR</t>
  </si>
  <si>
    <t>QUANTIDADE TR</t>
  </si>
  <si>
    <t>DESCRIÇÃO</t>
  </si>
  <si>
    <t>ITEM</t>
  </si>
  <si>
    <t>ITEM NÃO DEPRECIÁVEL</t>
  </si>
  <si>
    <t>CÁLCULO DA DEPRECIAÇÃO</t>
  </si>
  <si>
    <t>WEB SUPRIMENTOS</t>
  </si>
  <si>
    <t>Dispensador para 
coletor de absorventes</t>
  </si>
  <si>
    <t>PONTO FRIO</t>
  </si>
  <si>
    <t>Dispensador para 
forro de assento sanitário</t>
  </si>
  <si>
    <t>COPAFER</t>
  </si>
  <si>
    <t>Dispensador para 
papel toalha</t>
  </si>
  <si>
    <t>HIPERFER</t>
  </si>
  <si>
    <t>24 neses</t>
  </si>
  <si>
    <t>Dispensador para 
papel higiênico</t>
  </si>
  <si>
    <t>GIMBA</t>
  </si>
  <si>
    <t>Dispensador para sabonete
Líquido e álcool em gel</t>
  </si>
  <si>
    <t>Trimestral</t>
  </si>
  <si>
    <t>Escovas sanitárias;</t>
  </si>
  <si>
    <t>Balde plástico;</t>
  </si>
  <si>
    <t>SUPERMERCADOS EXTRA</t>
  </si>
  <si>
    <t>MAGAZINE MÉDICA</t>
  </si>
  <si>
    <t>Borrifadores;</t>
  </si>
  <si>
    <t>VILA CLEAN</t>
  </si>
  <si>
    <t>MAGAZINE DO EPI</t>
  </si>
  <si>
    <t>Cabo extensor retrátil de
 alumínio para kit limpa vidro;</t>
  </si>
  <si>
    <t>DUTRA MÁQUINAS</t>
  </si>
  <si>
    <t>Kit limpa vidro com 1 cabo de fixação,
 guia removível de 35 cm e de 45 cm e 1 raspador de segurança;</t>
  </si>
  <si>
    <t>GRUPLAST</t>
  </si>
  <si>
    <t>LOJA DO MECÂNICO</t>
  </si>
  <si>
    <t xml:space="preserve">Carrinho para transporte de materiais e equipamentos
de limpeza (com kit MOP água e kit MOP seco completos inclusos) </t>
  </si>
  <si>
    <t>SHOPTIME</t>
  </si>
  <si>
    <t>Extensão elétrica;</t>
  </si>
  <si>
    <t>CASA E VÍDEO</t>
  </si>
  <si>
    <t>CASA E GARAGEM</t>
  </si>
  <si>
    <t>Escada para uso doméstico 
7 DEGRAUS</t>
  </si>
  <si>
    <t>CASAS BAHIA</t>
  </si>
  <si>
    <t>Escada para uso doméstico
3 DEGRAUS</t>
  </si>
  <si>
    <t>Castro Naves</t>
  </si>
  <si>
    <t>Desentupidor de vaso;</t>
  </si>
  <si>
    <t>Desentupidor de pia;</t>
  </si>
  <si>
    <t>Prolongador de braço;</t>
  </si>
  <si>
    <t>Rodos para vidros</t>
  </si>
  <si>
    <t>Bimestral</t>
  </si>
  <si>
    <t>ARTLIMP</t>
  </si>
  <si>
    <t>Rodos para chão</t>
  </si>
  <si>
    <t>CASA DO SACO</t>
  </si>
  <si>
    <t>Vassoura tipo Feiticeira;</t>
  </si>
  <si>
    <t>Vassouras</t>
  </si>
  <si>
    <t>Pá para lixo</t>
  </si>
  <si>
    <t>PAPELEX</t>
  </si>
  <si>
    <t>Limpa vidros 5L</t>
  </si>
  <si>
    <t>CAIXA COM 
24 UNIDADES</t>
  </si>
  <si>
    <t>Refil Porta Absorvente</t>
  </si>
  <si>
    <t>OCEANO B2B</t>
  </si>
  <si>
    <t>PACOTE COM
40 UNIDADES</t>
  </si>
  <si>
    <t>Protetor de assento</t>
  </si>
  <si>
    <t>VENANCIO</t>
  </si>
  <si>
    <t>PACOTE COM 
24 UNIDADES</t>
  </si>
  <si>
    <t>Papel Higiênico 
Rolo Pequeno</t>
  </si>
  <si>
    <t>PACOTE COM 
8 UNIDADES</t>
  </si>
  <si>
    <t>Papel Higiênico 
Rolo Grande</t>
  </si>
  <si>
    <t>KALUNGA</t>
  </si>
  <si>
    <t>PACOTE
1000 FOLHAS</t>
  </si>
  <si>
    <t>1000
folhas</t>
  </si>
  <si>
    <t>Papel Toalha</t>
  </si>
  <si>
    <t>PRODUTOP MIX</t>
  </si>
  <si>
    <t>LOJA RR LIMP</t>
  </si>
  <si>
    <t>Pasta para limpeza de paredes e 
equipamentos de informática; e</t>
  </si>
  <si>
    <t>Limpador multiuso com 
brilho e perfumado;</t>
  </si>
  <si>
    <t>NOVA LIMP</t>
  </si>
  <si>
    <t>HIGINET</t>
  </si>
  <si>
    <t>Cloro 5L concentrado</t>
  </si>
  <si>
    <t>Alvejante germicida;</t>
  </si>
  <si>
    <t xml:space="preserve"> flanelas</t>
  </si>
  <si>
    <t>Desinfetante com fragrância 
de eucalipto ou similar;</t>
  </si>
  <si>
    <t>PET 100</t>
  </si>
  <si>
    <t>PRO SAÚDE SHOPPING</t>
  </si>
  <si>
    <t>Sacos de lixo PRETO 200L</t>
  </si>
  <si>
    <t>BRAVI DISTRIBUIDORA</t>
  </si>
  <si>
    <t>Sacos de lixo PRETO 100L</t>
  </si>
  <si>
    <t>Sacos de lixo PRETO 60L</t>
  </si>
  <si>
    <t>Sacos de lixo PRETO 40L</t>
  </si>
  <si>
    <t>Sacos de lixo Transparente 200L</t>
  </si>
  <si>
    <t>PARAMÉDICO.COM</t>
  </si>
  <si>
    <t>Sacos de lixo Transparente 100L</t>
  </si>
  <si>
    <t>Sacos de lixo Transparente 60L</t>
  </si>
  <si>
    <t>Sacos de lixo Transparente 40L</t>
  </si>
  <si>
    <t>Álcool gel</t>
  </si>
  <si>
    <t>Álcool líquido 70</t>
  </si>
  <si>
    <t>Desodorizador de Ar;</t>
  </si>
  <si>
    <t>Esponjas Multiuso;</t>
  </si>
  <si>
    <t>Lustrador de madeiras;</t>
  </si>
  <si>
    <t>LEROY MERLIN</t>
  </si>
  <si>
    <t>Odorizador</t>
  </si>
  <si>
    <t>CLIMPO</t>
  </si>
  <si>
    <t>Panos de limpeza 100% algodão, tipo saco de alvenaria com acabamento nas bordas para limpeza em geral;</t>
  </si>
  <si>
    <t>TOUCAS DE CABELO</t>
  </si>
  <si>
    <t>AVENTAIS/COLETES</t>
  </si>
  <si>
    <t>BLUSAS MANGA CURTA</t>
  </si>
  <si>
    <t>SAPATOS</t>
  </si>
  <si>
    <t>VALOR UNITÁRIO</t>
  </si>
  <si>
    <t>QUANTIDADE</t>
  </si>
  <si>
    <t>LUVAS DE BORRACHA</t>
  </si>
  <si>
    <t>ZIG FERRAMENTAS</t>
  </si>
  <si>
    <t>DISPENSER COPO
50ml</t>
  </si>
  <si>
    <t>HP PLÁSTICOS</t>
  </si>
  <si>
    <t>BALDE</t>
  </si>
  <si>
    <t>BACIA</t>
  </si>
  <si>
    <t>FLANELA</t>
  </si>
  <si>
    <t>PAC COM 5</t>
  </si>
  <si>
    <t>SABÃO EM BARRA</t>
  </si>
  <si>
    <t>LUVA DE LÁTEX</t>
  </si>
  <si>
    <t>PANO DE CHÃO</t>
  </si>
  <si>
    <t>LIMP CENTER</t>
  </si>
  <si>
    <t>KG</t>
  </si>
  <si>
    <t>SABÃO EM PÓ</t>
  </si>
  <si>
    <t>ZONA SUL</t>
  </si>
  <si>
    <t>AGUA SANITÁRIA 1L</t>
  </si>
  <si>
    <t>LIMPADOR MULTIUSO</t>
  </si>
  <si>
    <t>ART LIMP BRASIL</t>
  </si>
  <si>
    <t>ESPONJA</t>
  </si>
  <si>
    <t>DETERGENTE NEUTRO
(500ml)</t>
  </si>
  <si>
    <t>PANO DE COPA</t>
  </si>
  <si>
    <t>CX 30 UND</t>
  </si>
  <si>
    <t>FILTRO DE PAPEL
PARA CAFÉ 103</t>
  </si>
  <si>
    <t>PACOTE (1000 fl)</t>
  </si>
  <si>
    <t>SOFTYS</t>
  </si>
  <si>
    <t>PAPEL TOALHA</t>
  </si>
  <si>
    <t>PACOTE 
(50 UND)</t>
  </si>
  <si>
    <t>GUARDANAPO DE PAPEL</t>
  </si>
  <si>
    <t>PACOTE 
(250 UND)</t>
  </si>
  <si>
    <t>MISTURADOR DE CAFÉ</t>
  </si>
  <si>
    <t>PACOTE 
(100 UND)</t>
  </si>
  <si>
    <t>COPO (50ml)</t>
  </si>
  <si>
    <t>COPO (200ml)</t>
  </si>
  <si>
    <t>UNIDADE
(100ml)</t>
  </si>
  <si>
    <t>ADOÇANTE</t>
  </si>
  <si>
    <t>EXTRA</t>
  </si>
  <si>
    <t>AÇUCAR</t>
  </si>
  <si>
    <t>UNIDADE
500G</t>
  </si>
  <si>
    <t>CAFÉ</t>
  </si>
  <si>
    <t>MATERIAIS - COPEIRAGEM</t>
  </si>
  <si>
    <t>Valor Total Mensal</t>
  </si>
  <si>
    <t>Valor Total Anual</t>
  </si>
  <si>
    <t>Total Mensal</t>
  </si>
  <si>
    <t>RESUMO TOTAL</t>
  </si>
  <si>
    <t xml:space="preserve">VALOR TOTAL MENSAL </t>
  </si>
  <si>
    <t>VALOR TOTAL ANUAL</t>
  </si>
  <si>
    <t>Resumo</t>
  </si>
  <si>
    <t>Categoria de Trabalho</t>
  </si>
  <si>
    <t>Preço mensal</t>
  </si>
  <si>
    <t>N.º de postos</t>
  </si>
  <si>
    <t>Auxiliar de Serviços Gerais</t>
  </si>
  <si>
    <t>Copeira</t>
  </si>
  <si>
    <t>VALOR TOTAL CONTRATO (24 MESES)</t>
  </si>
  <si>
    <t>VALOR DEPRECIÁVEL ANUAL - 5 ANOS</t>
  </si>
  <si>
    <t>FERRAMENTAS E UTENSÍLIOS</t>
  </si>
  <si>
    <t>Equipamentos e ferramentas/utensílios</t>
  </si>
  <si>
    <t>FERRAMENTAS</t>
  </si>
  <si>
    <t>QUANTIDADE NECESSÁRIA</t>
  </si>
  <si>
    <t>QUANTIDADE VENDIDA</t>
  </si>
  <si>
    <t>2 UNIDADES</t>
  </si>
  <si>
    <t>14 UNIDADES</t>
  </si>
  <si>
    <t>30 UNIDADES</t>
  </si>
  <si>
    <t>24 UNIDADES</t>
  </si>
  <si>
    <t>1        UNIDADE</t>
  </si>
  <si>
    <t>4 UNIDADES</t>
  </si>
  <si>
    <t>100       UNIDADES</t>
  </si>
  <si>
    <t>6 UNIDADES</t>
  </si>
  <si>
    <t>1      UNIDADE</t>
  </si>
  <si>
    <t>8 UNIDADES</t>
  </si>
  <si>
    <t>1 UNIDADE</t>
  </si>
  <si>
    <t>FERRAMENTAS - VIDA ÚTIL 2 ANOS</t>
  </si>
  <si>
    <t>5 UNIDADES</t>
  </si>
  <si>
    <t>2 PARES</t>
  </si>
  <si>
    <t>2 UNIDADES DE 100ML</t>
  </si>
  <si>
    <t>2 KG</t>
  </si>
  <si>
    <t>2 UNIDADE</t>
  </si>
  <si>
    <t>10 UNIDADES</t>
  </si>
  <si>
    <t>13 UNIDADES</t>
  </si>
  <si>
    <t>8 CAIXAS DE 30 UNIDADES</t>
  </si>
  <si>
    <t>4 PACOTES DE 1000 FOLHAS</t>
  </si>
  <si>
    <t>10 PACOTES DE 50 UNIDADES</t>
  </si>
  <si>
    <t>4 PACOTES DE 250 UNIDADES</t>
  </si>
  <si>
    <t>8 PACOTES DE 100 UNIDADES</t>
  </si>
  <si>
    <t>10 PACOTES DE 100 UNIDADES</t>
  </si>
  <si>
    <t>8 KG</t>
  </si>
  <si>
    <t>4 PARES</t>
  </si>
  <si>
    <t>3 UNIDADES</t>
  </si>
  <si>
    <t>Elaborada por: Beatriz Fernandez dos Santos</t>
  </si>
  <si>
    <t>ID Funcional: 9999103-9</t>
  </si>
  <si>
    <t>Plano Ambulatorial - Cláusula Décima Sétima</t>
  </si>
  <si>
    <t>Assistência Odontológica - Cláusula Décima Oitava</t>
  </si>
  <si>
    <t>Assistência Funeral/Seguro de vida - Cláusula Décima Nona</t>
  </si>
  <si>
    <t>UNIFORME POR PRESTADOR DE SERVIÇO - VALOR UTILIZADO PELO ATUAL CONTRATO DA PGE PARA UNIFORME</t>
  </si>
  <si>
    <t>DISPENSER COPO
150/200ml</t>
  </si>
  <si>
    <r>
      <t xml:space="preserve">MODELO PARA A CONSOLIDAÇÃO E APRESENTAÇÃO DE PROPOSTAS                                                          </t>
    </r>
    <r>
      <rPr>
        <sz val="18"/>
        <color theme="0"/>
        <rFont val="Times New Roman"/>
        <family val="1"/>
      </rPr>
      <t xml:space="preserve">                               </t>
    </r>
  </si>
  <si>
    <r>
      <t xml:space="preserve">CATEGORIA PROFISSIONAL: </t>
    </r>
    <r>
      <rPr>
        <b/>
        <u/>
        <sz val="12"/>
        <color rgb="FFFF0000"/>
        <rFont val="Times New Roman"/>
        <family val="1"/>
      </rPr>
      <t>COPEIRA</t>
    </r>
  </si>
  <si>
    <t>Riscos Ambientais do Trabalho - 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</si>
</sst>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_(* #,##0.00_);_(* \(#,##0.00\);_(* \-??_);_(@_)"/>
    <numFmt numFmtId="166" formatCode="0.000%"/>
    <numFmt numFmtId="167" formatCode="_-&quot;R$&quot;\ * #,##0.000_-;\-&quot;R$&quot;\ * #,##0.000_-;_-&quot;R$&quot;\ * &quot;-&quot;???_-;_-@_-"/>
    <numFmt numFmtId="168" formatCode="0.0000%"/>
    <numFmt numFmtId="169" formatCode="_-&quot;R$&quot;* #,##0.00_-;\-&quot;R$&quot;* #,##0.00_-;_-&quot;R$&quot;* &quot;-&quot;???_-;_-@_-"/>
    <numFmt numFmtId="170" formatCode="_-&quot;R$&quot;* #,##0.000_-;\-&quot;R$&quot;* #,##0.000_-;_-&quot;R$&quot;* &quot;-&quot;???_-;_-@_-"/>
    <numFmt numFmtId="171" formatCode="_-[$R$-416]\ * #,##0.00_-;\-[$R$-416]\ * #,##0.00_-;_-[$R$-416]\ * &quot;-&quot;??_-;_-@_-"/>
    <numFmt numFmtId="172" formatCode="_-[$R$-416]* #,##0.00_-;\-[$R$-416]* #,##0.00_-;_-[$R$-416]* &quot;-&quot;??_-;_-@_-"/>
    <numFmt numFmtId="173" formatCode="_(&quot;R$ &quot;* #,##0.00_);_(&quot;R$ &quot;* \(#,##0.00\);_(&quot;R$ &quot;* \-??_);_(@_)"/>
    <numFmt numFmtId="174" formatCode="&quot;R$&quot;\ #,##0.00"/>
    <numFmt numFmtId="175" formatCode="&quot;R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indexed="64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8"/>
      <color theme="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4"/>
      <name val="Arial"/>
      <family val="2"/>
    </font>
    <font>
      <b/>
      <sz val="11"/>
      <name val="Arial"/>
      <family val="2"/>
    </font>
    <font>
      <b/>
      <sz val="12"/>
      <name val="Times New Roman"/>
      <family val="1"/>
    </font>
    <font>
      <sz val="12"/>
      <color indexed="64"/>
      <name val="Times New Roman"/>
      <family val="1"/>
    </font>
    <font>
      <b/>
      <u/>
      <sz val="12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5" fillId="0" borderId="0" applyBorder="0" applyProtection="0"/>
    <xf numFmtId="165" fontId="6" fillId="0" borderId="0" applyFill="0" applyBorder="0" applyAlignment="0" applyProtection="0"/>
    <xf numFmtId="44" fontId="1" fillId="0" borderId="0" applyFont="0" applyFill="0" applyBorder="0" applyAlignment="0" applyProtection="0"/>
    <xf numFmtId="173" fontId="6" fillId="0" borderId="0" applyFill="0" applyBorder="0" applyAlignment="0" applyProtection="0"/>
  </cellStyleXfs>
  <cellXfs count="428">
    <xf numFmtId="0" fontId="0" fillId="0" borderId="0" xfId="0"/>
    <xf numFmtId="0" fontId="2" fillId="0" borderId="0" xfId="0" applyFont="1"/>
    <xf numFmtId="2" fontId="4" fillId="0" borderId="0" xfId="2" applyNumberFormat="1" applyFont="1"/>
    <xf numFmtId="10" fontId="4" fillId="0" borderId="0" xfId="3" applyNumberFormat="1" applyFont="1" applyBorder="1" applyProtection="1"/>
    <xf numFmtId="0" fontId="4" fillId="0" borderId="0" xfId="2" applyFont="1" applyAlignment="1">
      <alignment horizontal="left"/>
    </xf>
    <xf numFmtId="44" fontId="4" fillId="0" borderId="1" xfId="2" applyNumberFormat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4" fillId="0" borderId="3" xfId="2" applyFont="1" applyBorder="1" applyAlignment="1">
      <alignment horizontal="center"/>
    </xf>
    <xf numFmtId="2" fontId="3" fillId="0" borderId="0" xfId="2" applyNumberFormat="1"/>
    <xf numFmtId="0" fontId="3" fillId="0" borderId="0" xfId="2"/>
    <xf numFmtId="0" fontId="3" fillId="0" borderId="4" xfId="2" applyBorder="1" applyAlignment="1">
      <alignment horizontal="center"/>
    </xf>
    <xf numFmtId="0" fontId="3" fillId="0" borderId="5" xfId="2" applyBorder="1"/>
    <xf numFmtId="165" fontId="4" fillId="0" borderId="0" xfId="4" applyFont="1" applyBorder="1" applyAlignment="1" applyProtection="1"/>
    <xf numFmtId="44" fontId="4" fillId="0" borderId="4" xfId="5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165" fontId="1" fillId="0" borderId="0" xfId="4" applyFont="1" applyBorder="1" applyAlignment="1" applyProtection="1"/>
    <xf numFmtId="44" fontId="4" fillId="0" borderId="4" xfId="2" applyNumberFormat="1" applyFont="1" applyBorder="1" applyAlignment="1">
      <alignment horizontal="center"/>
    </xf>
    <xf numFmtId="0" fontId="4" fillId="0" borderId="4" xfId="2" applyFont="1" applyBorder="1" applyAlignment="1">
      <alignment horizontal="center"/>
    </xf>
    <xf numFmtId="166" fontId="4" fillId="0" borderId="6" xfId="2" applyNumberFormat="1" applyFont="1" applyBorder="1" applyAlignment="1">
      <alignment horizontal="center"/>
    </xf>
    <xf numFmtId="0" fontId="4" fillId="0" borderId="7" xfId="2" applyFont="1" applyBorder="1" applyAlignment="1">
      <alignment horizontal="left"/>
    </xf>
    <xf numFmtId="0" fontId="4" fillId="0" borderId="8" xfId="2" applyFont="1" applyBorder="1" applyAlignment="1">
      <alignment horizontal="center"/>
    </xf>
    <xf numFmtId="44" fontId="7" fillId="0" borderId="1" xfId="5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44" fontId="2" fillId="0" borderId="1" xfId="5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44" fontId="2" fillId="0" borderId="1" xfId="5" applyFont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7" fillId="0" borderId="1" xfId="0" applyFont="1" applyBorder="1" applyAlignment="1">
      <alignment vertical="center" wrapText="1"/>
    </xf>
    <xf numFmtId="10" fontId="8" fillId="3" borderId="1" xfId="1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164" fontId="2" fillId="0" borderId="0" xfId="0" applyNumberFormat="1" applyFont="1"/>
    <xf numFmtId="44" fontId="7" fillId="0" borderId="1" xfId="5" applyFont="1" applyBorder="1" applyAlignment="1">
      <alignment horizontal="center" vertical="center" wrapText="1"/>
    </xf>
    <xf numFmtId="44" fontId="9" fillId="0" borderId="0" xfId="5" applyFont="1" applyBorder="1" applyAlignment="1">
      <alignment horizontal="center" vertical="center" wrapText="1"/>
    </xf>
    <xf numFmtId="44" fontId="10" fillId="0" borderId="1" xfId="5" applyFont="1" applyBorder="1" applyAlignment="1">
      <alignment horizontal="center" vertical="center" wrapText="1"/>
    </xf>
    <xf numFmtId="164" fontId="11" fillId="0" borderId="0" xfId="0" applyNumberFormat="1" applyFont="1"/>
    <xf numFmtId="164" fontId="12" fillId="0" borderId="0" xfId="0" applyNumberFormat="1" applyFont="1"/>
    <xf numFmtId="168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9" fontId="7" fillId="0" borderId="11" xfId="0" applyNumberFormat="1" applyFont="1" applyBorder="1"/>
    <xf numFmtId="170" fontId="2" fillId="0" borderId="12" xfId="0" applyNumberFormat="1" applyFont="1" applyBorder="1"/>
    <xf numFmtId="170" fontId="2" fillId="0" borderId="13" xfId="0" applyNumberFormat="1" applyFont="1" applyBorder="1"/>
    <xf numFmtId="0" fontId="2" fillId="0" borderId="1" xfId="0" applyFont="1" applyBorder="1" applyAlignment="1">
      <alignment horizontal="justify" vertical="center" wrapText="1"/>
    </xf>
    <xf numFmtId="166" fontId="2" fillId="5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44" fontId="7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4" fontId="2" fillId="0" borderId="1" xfId="5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 wrapText="1"/>
    </xf>
    <xf numFmtId="44" fontId="2" fillId="0" borderId="11" xfId="5" applyFont="1" applyBorder="1"/>
    <xf numFmtId="44" fontId="2" fillId="0" borderId="12" xfId="0" applyNumberFormat="1" applyFont="1" applyBorder="1"/>
    <xf numFmtId="44" fontId="2" fillId="0" borderId="13" xfId="0" applyNumberFormat="1" applyFont="1" applyBorder="1"/>
    <xf numFmtId="44" fontId="2" fillId="3" borderId="1" xfId="5" applyFont="1" applyFill="1" applyBorder="1" applyAlignment="1">
      <alignment horizontal="center" vertical="center" wrapText="1"/>
    </xf>
    <xf numFmtId="169" fontId="2" fillId="0" borderId="13" xfId="0" applyNumberFormat="1" applyFont="1" applyBorder="1"/>
    <xf numFmtId="169" fontId="2" fillId="0" borderId="12" xfId="0" applyNumberFormat="1" applyFont="1" applyBorder="1"/>
    <xf numFmtId="0" fontId="0" fillId="0" borderId="15" xfId="0" applyBorder="1"/>
    <xf numFmtId="172" fontId="0" fillId="8" borderId="18" xfId="0" applyNumberFormat="1" applyFill="1" applyBorder="1" applyAlignment="1">
      <alignment horizontal="center" vertical="center"/>
    </xf>
    <xf numFmtId="0" fontId="0" fillId="8" borderId="18" xfId="0" applyFill="1" applyBorder="1" applyAlignment="1">
      <alignment horizontal="center"/>
    </xf>
    <xf numFmtId="172" fontId="16" fillId="8" borderId="14" xfId="0" applyNumberFormat="1" applyFont="1" applyFill="1" applyBorder="1" applyAlignment="1">
      <alignment horizontal="center" vertical="center"/>
    </xf>
    <xf numFmtId="0" fontId="0" fillId="8" borderId="14" xfId="0" applyFill="1" applyBorder="1" applyAlignment="1">
      <alignment horizontal="center" wrapText="1"/>
    </xf>
    <xf numFmtId="172" fontId="16" fillId="8" borderId="24" xfId="0" applyNumberFormat="1" applyFont="1" applyFill="1" applyBorder="1" applyAlignment="1">
      <alignment horizontal="center" vertical="center"/>
    </xf>
    <xf numFmtId="0" fontId="0" fillId="8" borderId="24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172" fontId="16" fillId="8" borderId="29" xfId="0" applyNumberFormat="1" applyFont="1" applyFill="1" applyBorder="1" applyAlignment="1">
      <alignment horizontal="center" vertical="center"/>
    </xf>
    <xf numFmtId="0" fontId="0" fillId="8" borderId="29" xfId="0" applyFill="1" applyBorder="1" applyAlignment="1">
      <alignment horizontal="center"/>
    </xf>
    <xf numFmtId="0" fontId="17" fillId="9" borderId="3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172" fontId="15" fillId="5" borderId="0" xfId="0" applyNumberFormat="1" applyFont="1" applyFill="1" applyAlignment="1">
      <alignment horizontal="center" vertical="center"/>
    </xf>
    <xf numFmtId="172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8" borderId="24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7" fillId="9" borderId="11" xfId="0" applyFont="1" applyFill="1" applyBorder="1" applyAlignment="1">
      <alignment horizontal="center" vertical="center" wrapText="1"/>
    </xf>
    <xf numFmtId="0" fontId="16" fillId="9" borderId="12" xfId="0" applyFont="1" applyFill="1" applyBorder="1" applyAlignment="1">
      <alignment horizontal="center" vertical="center" wrapText="1"/>
    </xf>
    <xf numFmtId="0" fontId="19" fillId="9" borderId="12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/>
    </xf>
    <xf numFmtId="0" fontId="17" fillId="9" borderId="37" xfId="0" applyFont="1" applyFill="1" applyBorder="1" applyAlignment="1">
      <alignment horizontal="center" vertical="center" wrapText="1"/>
    </xf>
    <xf numFmtId="0" fontId="17" fillId="9" borderId="37" xfId="0" applyFont="1" applyFill="1" applyBorder="1" applyAlignment="1">
      <alignment horizontal="center" vertical="center"/>
    </xf>
    <xf numFmtId="0" fontId="17" fillId="9" borderId="38" xfId="0" applyFont="1" applyFill="1" applyBorder="1" applyAlignment="1">
      <alignment horizontal="center" vertical="center" wrapText="1"/>
    </xf>
    <xf numFmtId="0" fontId="17" fillId="9" borderId="39" xfId="0" applyFont="1" applyFill="1" applyBorder="1" applyAlignment="1">
      <alignment horizontal="center" vertical="center"/>
    </xf>
    <xf numFmtId="0" fontId="17" fillId="9" borderId="10" xfId="0" applyFont="1" applyFill="1" applyBorder="1" applyAlignment="1">
      <alignment horizontal="center" vertical="center"/>
    </xf>
    <xf numFmtId="0" fontId="14" fillId="5" borderId="0" xfId="0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172" fontId="0" fillId="8" borderId="44" xfId="0" applyNumberFormat="1" applyFill="1" applyBorder="1" applyAlignment="1">
      <alignment horizontal="center" vertical="center"/>
    </xf>
    <xf numFmtId="0" fontId="0" fillId="8" borderId="44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vertical="center"/>
    </xf>
    <xf numFmtId="172" fontId="16" fillId="8" borderId="18" xfId="0" applyNumberFormat="1" applyFont="1" applyFill="1" applyBorder="1" applyAlignment="1">
      <alignment horizontal="center" vertical="center"/>
    </xf>
    <xf numFmtId="172" fontId="16" fillId="8" borderId="44" xfId="0" applyNumberFormat="1" applyFont="1" applyFill="1" applyBorder="1" applyAlignment="1">
      <alignment horizontal="center" vertical="center"/>
    </xf>
    <xf numFmtId="172" fontId="0" fillId="8" borderId="14" xfId="0" applyNumberFormat="1" applyFill="1" applyBorder="1" applyAlignment="1">
      <alignment horizontal="center" vertical="center"/>
    </xf>
    <xf numFmtId="172" fontId="0" fillId="8" borderId="24" xfId="0" applyNumberFormat="1" applyFill="1" applyBorder="1" applyAlignment="1">
      <alignment horizontal="center" vertical="center"/>
    </xf>
    <xf numFmtId="0" fontId="0" fillId="0" borderId="20" xfId="0" applyBorder="1"/>
    <xf numFmtId="0" fontId="14" fillId="9" borderId="33" xfId="0" applyFont="1" applyFill="1" applyBorder="1" applyAlignment="1">
      <alignment horizontal="center" vertical="center" wrapText="1"/>
    </xf>
    <xf numFmtId="0" fontId="14" fillId="9" borderId="33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72" fontId="0" fillId="8" borderId="62" xfId="0" applyNumberFormat="1" applyFill="1" applyBorder="1" applyAlignment="1">
      <alignment vertical="center"/>
    </xf>
    <xf numFmtId="0" fontId="0" fillId="8" borderId="62" xfId="0" applyFill="1" applyBorder="1" applyAlignment="1">
      <alignment horizontal="center" vertical="center"/>
    </xf>
    <xf numFmtId="0" fontId="0" fillId="8" borderId="65" xfId="0" applyFill="1" applyBorder="1" applyAlignment="1">
      <alignment horizontal="center" vertical="center"/>
    </xf>
    <xf numFmtId="172" fontId="16" fillId="8" borderId="68" xfId="0" applyNumberFormat="1" applyFont="1" applyFill="1" applyBorder="1" applyAlignment="1">
      <alignment vertical="center"/>
    </xf>
    <xf numFmtId="0" fontId="0" fillId="8" borderId="68" xfId="0" applyFill="1" applyBorder="1" applyAlignment="1">
      <alignment horizontal="center" vertical="center"/>
    </xf>
    <xf numFmtId="0" fontId="17" fillId="9" borderId="33" xfId="0" applyFont="1" applyFill="1" applyBorder="1" applyAlignment="1">
      <alignment horizontal="center" vertical="center" wrapText="1"/>
    </xf>
    <xf numFmtId="0" fontId="14" fillId="9" borderId="28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72" fontId="15" fillId="0" borderId="0" xfId="0" applyNumberFormat="1" applyFont="1" applyAlignment="1">
      <alignment horizontal="center" vertical="center"/>
    </xf>
    <xf numFmtId="172" fontId="0" fillId="0" borderId="0" xfId="0" applyNumberFormat="1" applyAlignment="1">
      <alignment vertical="center"/>
    </xf>
    <xf numFmtId="172" fontId="0" fillId="8" borderId="74" xfId="0" applyNumberFormat="1" applyFill="1" applyBorder="1"/>
    <xf numFmtId="0" fontId="0" fillId="8" borderId="74" xfId="0" applyFill="1" applyBorder="1" applyAlignment="1">
      <alignment horizontal="center"/>
    </xf>
    <xf numFmtId="172" fontId="0" fillId="8" borderId="65" xfId="0" applyNumberFormat="1" applyFill="1" applyBorder="1"/>
    <xf numFmtId="0" fontId="0" fillId="8" borderId="65" xfId="0" applyFill="1" applyBorder="1" applyAlignment="1">
      <alignment horizontal="center"/>
    </xf>
    <xf numFmtId="172" fontId="16" fillId="8" borderId="68" xfId="0" applyNumberFormat="1" applyFont="1" applyFill="1" applyBorder="1"/>
    <xf numFmtId="0" fontId="0" fillId="8" borderId="68" xfId="0" applyFill="1" applyBorder="1" applyAlignment="1">
      <alignment horizontal="center"/>
    </xf>
    <xf numFmtId="0" fontId="0" fillId="8" borderId="0" xfId="0" applyFill="1" applyAlignment="1">
      <alignment horizontal="center"/>
    </xf>
    <xf numFmtId="172" fontId="16" fillId="8" borderId="76" xfId="0" applyNumberFormat="1" applyFont="1" applyFill="1" applyBorder="1"/>
    <xf numFmtId="0" fontId="20" fillId="0" borderId="0" xfId="0" applyFont="1" applyAlignment="1">
      <alignment vertical="center"/>
    </xf>
    <xf numFmtId="0" fontId="0" fillId="8" borderId="74" xfId="0" applyFill="1" applyBorder="1" applyAlignment="1">
      <alignment horizontal="center" vertical="center"/>
    </xf>
    <xf numFmtId="172" fontId="16" fillId="8" borderId="2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172" fontId="16" fillId="8" borderId="22" xfId="0" applyNumberFormat="1" applyFont="1" applyFill="1" applyBorder="1" applyAlignment="1">
      <alignment horizontal="center" vertical="center"/>
    </xf>
    <xf numFmtId="172" fontId="16" fillId="8" borderId="19" xfId="0" applyNumberFormat="1" applyFont="1" applyFill="1" applyBorder="1" applyAlignment="1">
      <alignment horizontal="center" vertical="center"/>
    </xf>
    <xf numFmtId="172" fontId="0" fillId="8" borderId="19" xfId="0" applyNumberFormat="1" applyFill="1" applyBorder="1" applyAlignment="1">
      <alignment horizontal="center" vertical="center"/>
    </xf>
    <xf numFmtId="172" fontId="0" fillId="8" borderId="25" xfId="0" applyNumberFormat="1" applyFill="1" applyBorder="1" applyAlignment="1">
      <alignment horizontal="center" vertical="center"/>
    </xf>
    <xf numFmtId="0" fontId="17" fillId="9" borderId="12" xfId="0" applyFont="1" applyFill="1" applyBorder="1" applyAlignment="1">
      <alignment horizontal="center" vertical="center" wrapText="1"/>
    </xf>
    <xf numFmtId="172" fontId="16" fillId="8" borderId="88" xfId="0" applyNumberFormat="1" applyFont="1" applyFill="1" applyBorder="1" applyAlignment="1">
      <alignment vertical="center"/>
    </xf>
    <xf numFmtId="172" fontId="0" fillId="8" borderId="89" xfId="0" applyNumberFormat="1" applyFill="1" applyBorder="1" applyAlignment="1">
      <alignment vertical="center"/>
    </xf>
    <xf numFmtId="0" fontId="0" fillId="8" borderId="89" xfId="0" applyFill="1" applyBorder="1" applyAlignment="1">
      <alignment horizontal="center" vertical="center"/>
    </xf>
    <xf numFmtId="172" fontId="16" fillId="8" borderId="14" xfId="0" applyNumberFormat="1" applyFont="1" applyFill="1" applyBorder="1" applyAlignment="1">
      <alignment vertical="center"/>
    </xf>
    <xf numFmtId="172" fontId="0" fillId="8" borderId="91" xfId="0" applyNumberFormat="1" applyFill="1" applyBorder="1" applyAlignment="1">
      <alignment vertical="center"/>
    </xf>
    <xf numFmtId="172" fontId="16" fillId="8" borderId="93" xfId="0" applyNumberFormat="1" applyFont="1" applyFill="1" applyBorder="1" applyAlignment="1">
      <alignment vertical="center"/>
    </xf>
    <xf numFmtId="172" fontId="16" fillId="8" borderId="94" xfId="0" applyNumberFormat="1" applyFont="1" applyFill="1" applyBorder="1" applyAlignment="1">
      <alignment vertical="center"/>
    </xf>
    <xf numFmtId="0" fontId="0" fillId="8" borderId="94" xfId="0" applyFill="1" applyBorder="1" applyAlignment="1">
      <alignment horizontal="center" vertical="center"/>
    </xf>
    <xf numFmtId="172" fontId="16" fillId="8" borderId="66" xfId="0" applyNumberFormat="1" applyFont="1" applyFill="1" applyBorder="1" applyAlignment="1">
      <alignment vertical="center"/>
    </xf>
    <xf numFmtId="172" fontId="0" fillId="8" borderId="74" xfId="0" applyNumberFormat="1" applyFill="1" applyBorder="1" applyAlignment="1">
      <alignment vertical="center"/>
    </xf>
    <xf numFmtId="172" fontId="16" fillId="8" borderId="69" xfId="0" applyNumberFormat="1" applyFont="1" applyFill="1" applyBorder="1" applyAlignment="1">
      <alignment vertical="center"/>
    </xf>
    <xf numFmtId="172" fontId="16" fillId="8" borderId="76" xfId="0" applyNumberFormat="1" applyFont="1" applyFill="1" applyBorder="1" applyAlignment="1">
      <alignment vertical="center"/>
    </xf>
    <xf numFmtId="172" fontId="16" fillId="8" borderId="14" xfId="0" applyNumberFormat="1" applyFont="1" applyFill="1" applyBorder="1"/>
    <xf numFmtId="172" fontId="0" fillId="8" borderId="91" xfId="0" applyNumberFormat="1" applyFill="1" applyBorder="1"/>
    <xf numFmtId="172" fontId="16" fillId="8" borderId="69" xfId="0" applyNumberFormat="1" applyFont="1" applyFill="1" applyBorder="1"/>
    <xf numFmtId="0" fontId="14" fillId="0" borderId="5" xfId="0" applyFont="1" applyBorder="1"/>
    <xf numFmtId="0" fontId="14" fillId="0" borderId="56" xfId="0" applyFont="1" applyBorder="1"/>
    <xf numFmtId="171" fontId="14" fillId="3" borderId="12" xfId="0" applyNumberFormat="1" applyFont="1" applyFill="1" applyBorder="1"/>
    <xf numFmtId="0" fontId="14" fillId="0" borderId="0" xfId="0" applyFont="1"/>
    <xf numFmtId="172" fontId="16" fillId="8" borderId="80" xfId="0" applyNumberFormat="1" applyFont="1" applyFill="1" applyBorder="1" applyAlignment="1">
      <alignment horizontal="center" vertical="center"/>
    </xf>
    <xf numFmtId="172" fontId="16" fillId="8" borderId="97" xfId="0" applyNumberFormat="1" applyFont="1" applyFill="1" applyBorder="1" applyAlignment="1">
      <alignment horizontal="center" vertical="center"/>
    </xf>
    <xf numFmtId="172" fontId="16" fillId="8" borderId="79" xfId="0" applyNumberFormat="1" applyFont="1" applyFill="1" applyBorder="1" applyAlignment="1">
      <alignment horizontal="center" vertical="center"/>
    </xf>
    <xf numFmtId="172" fontId="16" fillId="8" borderId="54" xfId="0" applyNumberFormat="1" applyFont="1" applyFill="1" applyBorder="1" applyAlignment="1">
      <alignment horizontal="center" vertical="center"/>
    </xf>
    <xf numFmtId="0" fontId="0" fillId="0" borderId="26" xfId="0" applyBorder="1"/>
    <xf numFmtId="171" fontId="0" fillId="0" borderId="23" xfId="0" applyNumberFormat="1" applyBorder="1"/>
    <xf numFmtId="172" fontId="0" fillId="0" borderId="21" xfId="0" applyNumberFormat="1" applyBorder="1"/>
    <xf numFmtId="171" fontId="0" fillId="0" borderId="17" xfId="0" applyNumberFormat="1" applyBorder="1"/>
    <xf numFmtId="171" fontId="14" fillId="3" borderId="29" xfId="0" applyNumberFormat="1" applyFont="1" applyFill="1" applyBorder="1"/>
    <xf numFmtId="171" fontId="0" fillId="0" borderId="21" xfId="0" applyNumberFormat="1" applyBorder="1"/>
    <xf numFmtId="164" fontId="0" fillId="0" borderId="17" xfId="0" applyNumberFormat="1" applyBorder="1"/>
    <xf numFmtId="0" fontId="0" fillId="5" borderId="0" xfId="0" applyFill="1"/>
    <xf numFmtId="0" fontId="23" fillId="5" borderId="0" xfId="2" applyFont="1" applyFill="1" applyAlignment="1">
      <alignment horizontal="left" vertical="justify"/>
    </xf>
    <xf numFmtId="0" fontId="3" fillId="5" borderId="0" xfId="2" applyFill="1"/>
    <xf numFmtId="0" fontId="25" fillId="5" borderId="104" xfId="2" applyFont="1" applyFill="1" applyBorder="1" applyAlignment="1">
      <alignment vertical="center" wrapText="1"/>
    </xf>
    <xf numFmtId="175" fontId="10" fillId="5" borderId="105" xfId="6" applyNumberFormat="1" applyFont="1" applyFill="1" applyBorder="1" applyAlignment="1" applyProtection="1">
      <alignment horizontal="center" vertical="center"/>
    </xf>
    <xf numFmtId="0" fontId="10" fillId="5" borderId="105" xfId="2" applyFont="1" applyFill="1" applyBorder="1" applyAlignment="1">
      <alignment horizontal="center" vertical="center"/>
    </xf>
    <xf numFmtId="175" fontId="10" fillId="5" borderId="106" xfId="6" applyNumberFormat="1" applyFont="1" applyFill="1" applyBorder="1" applyAlignment="1" applyProtection="1">
      <alignment horizontal="center" vertical="center"/>
    </xf>
    <xf numFmtId="0" fontId="25" fillId="5" borderId="99" xfId="2" applyFont="1" applyFill="1" applyBorder="1" applyAlignment="1">
      <alignment vertical="center" wrapText="1"/>
    </xf>
    <xf numFmtId="175" fontId="10" fillId="5" borderId="100" xfId="6" applyNumberFormat="1" applyFont="1" applyFill="1" applyBorder="1" applyAlignment="1" applyProtection="1">
      <alignment horizontal="center" vertical="center"/>
    </xf>
    <xf numFmtId="0" fontId="10" fillId="5" borderId="100" xfId="2" applyFont="1" applyFill="1" applyBorder="1" applyAlignment="1">
      <alignment horizontal="center" vertical="center"/>
    </xf>
    <xf numFmtId="175" fontId="10" fillId="5" borderId="101" xfId="6" applyNumberFormat="1" applyFont="1" applyFill="1" applyBorder="1" applyAlignment="1" applyProtection="1">
      <alignment horizontal="center" vertical="center"/>
    </xf>
    <xf numFmtId="175" fontId="24" fillId="5" borderId="103" xfId="6" applyNumberFormat="1" applyFont="1" applyFill="1" applyBorder="1" applyAlignment="1" applyProtection="1">
      <alignment horizontal="center" vertical="center"/>
    </xf>
    <xf numFmtId="175" fontId="24" fillId="5" borderId="78" xfId="6" applyNumberFormat="1" applyFont="1" applyFill="1" applyBorder="1" applyAlignment="1" applyProtection="1">
      <alignment horizontal="center" vertical="center"/>
    </xf>
    <xf numFmtId="0" fontId="2" fillId="5" borderId="0" xfId="0" applyFont="1" applyFill="1"/>
    <xf numFmtId="174" fontId="10" fillId="5" borderId="12" xfId="6" applyNumberFormat="1" applyFont="1" applyFill="1" applyBorder="1" applyAlignment="1" applyProtection="1">
      <alignment horizontal="center" vertical="center"/>
    </xf>
    <xf numFmtId="0" fontId="24" fillId="12" borderId="102" xfId="2" applyFont="1" applyFill="1" applyBorder="1" applyAlignment="1">
      <alignment horizontal="center" vertical="center" wrapText="1"/>
    </xf>
    <xf numFmtId="173" fontId="24" fillId="12" borderId="103" xfId="6" applyFont="1" applyFill="1" applyBorder="1" applyAlignment="1" applyProtection="1">
      <alignment horizontal="center" vertical="center" wrapText="1"/>
    </xf>
    <xf numFmtId="0" fontId="24" fillId="12" borderId="103" xfId="2" applyFont="1" applyFill="1" applyBorder="1" applyAlignment="1">
      <alignment horizontal="center" vertical="center" wrapText="1"/>
    </xf>
    <xf numFmtId="173" fontId="24" fillId="12" borderId="78" xfId="6" applyFont="1" applyFill="1" applyBorder="1" applyAlignment="1" applyProtection="1">
      <alignment horizontal="center" vertical="center" wrapText="1"/>
    </xf>
    <xf numFmtId="0" fontId="25" fillId="5" borderId="0" xfId="2" applyFont="1" applyFill="1" applyAlignment="1">
      <alignment horizontal="left" vertical="center" wrapText="1"/>
    </xf>
    <xf numFmtId="174" fontId="10" fillId="5" borderId="0" xfId="6" applyNumberFormat="1" applyFont="1" applyFill="1" applyBorder="1" applyAlignment="1" applyProtection="1">
      <alignment horizontal="center" vertical="center"/>
    </xf>
    <xf numFmtId="0" fontId="7" fillId="5" borderId="0" xfId="0" applyFont="1" applyFill="1" applyAlignment="1">
      <alignment horizontal="left" vertical="center" wrapText="1"/>
    </xf>
    <xf numFmtId="0" fontId="25" fillId="5" borderId="3" xfId="2" applyFont="1" applyFill="1" applyBorder="1" applyAlignment="1">
      <alignment horizontal="left" vertical="center" wrapText="1"/>
    </xf>
    <xf numFmtId="0" fontId="25" fillId="5" borderId="2" xfId="2" applyFont="1" applyFill="1" applyBorder="1" applyAlignment="1">
      <alignment horizontal="left" vertical="center" wrapText="1"/>
    </xf>
    <xf numFmtId="0" fontId="22" fillId="5" borderId="0" xfId="2" applyFont="1" applyFill="1" applyAlignment="1">
      <alignment horizontal="center" vertical="center"/>
    </xf>
    <xf numFmtId="0" fontId="24" fillId="5" borderId="102" xfId="2" applyFont="1" applyFill="1" applyBorder="1" applyAlignment="1">
      <alignment horizontal="center" vertical="center" wrapText="1"/>
    </xf>
    <xf numFmtId="0" fontId="24" fillId="5" borderId="103" xfId="2" applyFont="1" applyFill="1" applyBorder="1" applyAlignment="1">
      <alignment horizontal="center" vertical="center" wrapText="1"/>
    </xf>
    <xf numFmtId="0" fontId="24" fillId="12" borderId="10" xfId="2" applyFont="1" applyFill="1" applyBorder="1" applyAlignment="1">
      <alignment horizontal="center" vertical="center"/>
    </xf>
    <xf numFmtId="0" fontId="24" fillId="12" borderId="38" xfId="2" applyFont="1" applyFill="1" applyBorder="1" applyAlignment="1">
      <alignment horizontal="center" vertical="center"/>
    </xf>
    <xf numFmtId="0" fontId="24" fillId="12" borderId="9" xfId="2" applyFont="1" applyFill="1" applyBorder="1" applyAlignment="1">
      <alignment horizontal="center" vertical="center"/>
    </xf>
    <xf numFmtId="0" fontId="25" fillId="5" borderId="10" xfId="2" applyFont="1" applyFill="1" applyBorder="1" applyAlignment="1">
      <alignment horizontal="left" vertical="center" wrapText="1"/>
    </xf>
    <xf numFmtId="0" fontId="25" fillId="5" borderId="38" xfId="2" applyFont="1" applyFill="1" applyBorder="1" applyAlignment="1">
      <alignment horizontal="left" vertical="center" wrapText="1"/>
    </xf>
    <xf numFmtId="0" fontId="24" fillId="12" borderId="10" xfId="2" applyFont="1" applyFill="1" applyBorder="1" applyAlignment="1">
      <alignment horizontal="center" vertical="center" wrapText="1"/>
    </xf>
    <xf numFmtId="0" fontId="24" fillId="12" borderId="38" xfId="2" applyFont="1" applyFill="1" applyBorder="1" applyAlignment="1">
      <alignment horizontal="center" vertical="center" wrapText="1"/>
    </xf>
    <xf numFmtId="0" fontId="24" fillId="12" borderId="9" xfId="2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/>
    </xf>
    <xf numFmtId="0" fontId="13" fillId="6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2" borderId="0" xfId="0" applyFont="1" applyFill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0" fillId="8" borderId="28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 wrapText="1"/>
    </xf>
    <xf numFmtId="0" fontId="0" fillId="8" borderId="14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14" fillId="8" borderId="24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4" fillId="8" borderId="18" xfId="0" applyFont="1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2" fontId="0" fillId="0" borderId="8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8" borderId="36" xfId="0" applyFill="1" applyBorder="1" applyAlignment="1">
      <alignment horizontal="center" vertical="center" wrapText="1"/>
    </xf>
    <xf numFmtId="0" fontId="0" fillId="8" borderId="35" xfId="0" applyFill="1" applyBorder="1" applyAlignment="1">
      <alignment horizontal="center" vertical="center" wrapText="1"/>
    </xf>
    <xf numFmtId="0" fontId="0" fillId="8" borderId="34" xfId="0" applyFill="1" applyBorder="1" applyAlignment="1">
      <alignment horizontal="center" vertical="center" wrapText="1"/>
    </xf>
    <xf numFmtId="0" fontId="14" fillId="8" borderId="29" xfId="0" applyFont="1" applyFill="1" applyBorder="1" applyAlignment="1">
      <alignment horizontal="center" vertical="center" wrapText="1"/>
    </xf>
    <xf numFmtId="0" fontId="0" fillId="8" borderId="29" xfId="0" applyFill="1" applyBorder="1" applyAlignment="1">
      <alignment horizontal="center" vertical="center"/>
    </xf>
    <xf numFmtId="172" fontId="15" fillId="7" borderId="31" xfId="0" applyNumberFormat="1" applyFont="1" applyFill="1" applyBorder="1" applyAlignment="1">
      <alignment horizontal="center" vertical="center"/>
    </xf>
    <xf numFmtId="172" fontId="15" fillId="7" borderId="21" xfId="0" applyNumberFormat="1" applyFont="1" applyFill="1" applyBorder="1" applyAlignment="1">
      <alignment horizontal="center" vertical="center"/>
    </xf>
    <xf numFmtId="172" fontId="15" fillId="7" borderId="17" xfId="0" applyNumberFormat="1" applyFont="1" applyFill="1" applyBorder="1" applyAlignment="1">
      <alignment horizontal="center" vertical="center"/>
    </xf>
    <xf numFmtId="0" fontId="14" fillId="9" borderId="10" xfId="0" applyFont="1" applyFill="1" applyBorder="1" applyAlignment="1">
      <alignment horizontal="center" vertical="center"/>
    </xf>
    <xf numFmtId="0" fontId="14" fillId="9" borderId="38" xfId="0" applyFont="1" applyFill="1" applyBorder="1" applyAlignment="1">
      <alignment horizontal="center" vertical="center"/>
    </xf>
    <xf numFmtId="0" fontId="14" fillId="9" borderId="9" xfId="0" applyFont="1" applyFill="1" applyBorder="1" applyAlignment="1">
      <alignment horizontal="center" vertical="center"/>
    </xf>
    <xf numFmtId="0" fontId="17" fillId="9" borderId="10" xfId="0" applyFont="1" applyFill="1" applyBorder="1" applyAlignment="1">
      <alignment horizontal="center" vertical="center" wrapText="1"/>
    </xf>
    <xf numFmtId="0" fontId="17" fillId="9" borderId="9" xfId="0" applyFont="1" applyFill="1" applyBorder="1" applyAlignment="1">
      <alignment horizontal="center" vertical="center" wrapText="1"/>
    </xf>
    <xf numFmtId="164" fontId="14" fillId="3" borderId="8" xfId="0" applyNumberFormat="1" applyFont="1" applyFill="1" applyBorder="1" applyAlignment="1">
      <alignment horizontal="center" vertical="center"/>
    </xf>
    <xf numFmtId="164" fontId="14" fillId="3" borderId="6" xfId="0" applyNumberFormat="1" applyFont="1" applyFill="1" applyBorder="1" applyAlignment="1">
      <alignment horizontal="center" vertical="center"/>
    </xf>
    <xf numFmtId="164" fontId="14" fillId="3" borderId="5" xfId="0" applyNumberFormat="1" applyFont="1" applyFill="1" applyBorder="1" applyAlignment="1">
      <alignment horizontal="center" vertical="center"/>
    </xf>
    <xf numFmtId="164" fontId="14" fillId="3" borderId="4" xfId="0" applyNumberFormat="1" applyFont="1" applyFill="1" applyBorder="1" applyAlignment="1">
      <alignment horizontal="center" vertical="center"/>
    </xf>
    <xf numFmtId="164" fontId="14" fillId="3" borderId="3" xfId="0" applyNumberFormat="1" applyFont="1" applyFill="1" applyBorder="1" applyAlignment="1">
      <alignment horizontal="center" vertical="center"/>
    </xf>
    <xf numFmtId="164" fontId="14" fillId="3" borderId="1" xfId="0" applyNumberFormat="1" applyFont="1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8" borderId="44" xfId="0" applyFill="1" applyBorder="1" applyAlignment="1">
      <alignment horizontal="center" vertical="center"/>
    </xf>
    <xf numFmtId="0" fontId="14" fillId="8" borderId="44" xfId="0" applyFont="1" applyFill="1" applyBorder="1" applyAlignment="1">
      <alignment horizontal="center" vertical="center" wrapText="1"/>
    </xf>
    <xf numFmtId="172" fontId="15" fillId="7" borderId="23" xfId="0" applyNumberFormat="1" applyFont="1" applyFill="1" applyBorder="1" applyAlignment="1">
      <alignment horizontal="center" vertical="center"/>
    </xf>
    <xf numFmtId="172" fontId="15" fillId="7" borderId="43" xfId="0" applyNumberFormat="1" applyFont="1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8" borderId="87" xfId="0" applyFill="1" applyBorder="1" applyAlignment="1">
      <alignment horizontal="center" vertical="center"/>
    </xf>
    <xf numFmtId="0" fontId="0" fillId="8" borderId="86" xfId="0" applyFill="1" applyBorder="1" applyAlignment="1">
      <alignment horizontal="center" vertical="center"/>
    </xf>
    <xf numFmtId="0" fontId="0" fillId="8" borderId="85" xfId="0" applyFill="1" applyBorder="1" applyAlignment="1">
      <alignment horizontal="center" vertical="center"/>
    </xf>
    <xf numFmtId="0" fontId="14" fillId="8" borderId="25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14" fillId="8" borderId="19" xfId="0" applyFont="1" applyFill="1" applyBorder="1" applyAlignment="1">
      <alignment horizontal="center" vertical="center" wrapText="1"/>
    </xf>
    <xf numFmtId="172" fontId="15" fillId="7" borderId="47" xfId="0" applyNumberFormat="1" applyFont="1" applyFill="1" applyBorder="1" applyAlignment="1">
      <alignment horizontal="center" vertical="center"/>
    </xf>
    <xf numFmtId="172" fontId="15" fillId="7" borderId="46" xfId="0" applyNumberFormat="1" applyFont="1" applyFill="1" applyBorder="1" applyAlignment="1">
      <alignment horizontal="center" vertical="center"/>
    </xf>
    <xf numFmtId="172" fontId="15" fillId="7" borderId="45" xfId="0" applyNumberFormat="1" applyFont="1" applyFill="1" applyBorder="1" applyAlignment="1">
      <alignment horizontal="center" vertical="center"/>
    </xf>
    <xf numFmtId="0" fontId="0" fillId="8" borderId="48" xfId="0" applyFill="1" applyBorder="1" applyAlignment="1">
      <alignment horizontal="center" vertical="center"/>
    </xf>
    <xf numFmtId="0" fontId="0" fillId="8" borderId="49" xfId="0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  <xf numFmtId="0" fontId="14" fillId="8" borderId="18" xfId="0" applyFont="1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 wrapText="1"/>
    </xf>
    <xf numFmtId="0" fontId="0" fillId="8" borderId="48" xfId="0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0" fillId="8" borderId="84" xfId="0" applyFill="1" applyBorder="1" applyAlignment="1">
      <alignment horizontal="center" vertical="center"/>
    </xf>
    <xf numFmtId="0" fontId="0" fillId="8" borderId="83" xfId="0" applyFill="1" applyBorder="1" applyAlignment="1">
      <alignment horizontal="center" vertical="center" wrapText="1"/>
    </xf>
    <xf numFmtId="0" fontId="0" fillId="8" borderId="82" xfId="0" applyFill="1" applyBorder="1" applyAlignment="1">
      <alignment horizontal="center" vertical="center"/>
    </xf>
    <xf numFmtId="0" fontId="0" fillId="8" borderId="81" xfId="0" applyFill="1" applyBorder="1" applyAlignment="1">
      <alignment horizontal="center" vertical="center"/>
    </xf>
    <xf numFmtId="0" fontId="14" fillId="8" borderId="4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0" fillId="8" borderId="83" xfId="0" applyFill="1" applyBorder="1" applyAlignment="1">
      <alignment horizontal="center" vertical="center"/>
    </xf>
    <xf numFmtId="172" fontId="0" fillId="0" borderId="7" xfId="0" applyNumberFormat="1" applyBorder="1" applyAlignment="1">
      <alignment horizontal="center" vertical="center"/>
    </xf>
    <xf numFmtId="172" fontId="15" fillId="3" borderId="8" xfId="0" applyNumberFormat="1" applyFont="1" applyFill="1" applyBorder="1" applyAlignment="1">
      <alignment horizontal="center" vertical="center"/>
    </xf>
    <xf numFmtId="172" fontId="15" fillId="3" borderId="6" xfId="0" applyNumberFormat="1" applyFont="1" applyFill="1" applyBorder="1" applyAlignment="1">
      <alignment horizontal="center" vertical="center"/>
    </xf>
    <xf numFmtId="172" fontId="15" fillId="3" borderId="3" xfId="0" applyNumberFormat="1" applyFont="1" applyFill="1" applyBorder="1" applyAlignment="1">
      <alignment horizontal="center" vertical="center"/>
    </xf>
    <xf numFmtId="172" fontId="15" fillId="3" borderId="1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8" borderId="42" xfId="0" applyFill="1" applyBorder="1" applyAlignment="1">
      <alignment horizontal="center" vertical="center"/>
    </xf>
    <xf numFmtId="0" fontId="0" fillId="8" borderId="41" xfId="0" applyFill="1" applyBorder="1" applyAlignment="1">
      <alignment horizontal="center" vertical="center"/>
    </xf>
    <xf numFmtId="0" fontId="0" fillId="8" borderId="40" xfId="0" applyFill="1" applyBorder="1" applyAlignment="1">
      <alignment horizontal="center" vertical="center"/>
    </xf>
    <xf numFmtId="0" fontId="14" fillId="8" borderId="29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8" borderId="20" xfId="0" applyFont="1" applyFill="1" applyBorder="1" applyAlignment="1">
      <alignment horizontal="center" vertical="center"/>
    </xf>
    <xf numFmtId="171" fontId="0" fillId="0" borderId="36" xfId="0" applyNumberFormat="1" applyBorder="1" applyAlignment="1">
      <alignment horizontal="center"/>
    </xf>
    <xf numFmtId="0" fontId="0" fillId="0" borderId="35" xfId="0" applyBorder="1" applyAlignment="1">
      <alignment horizontal="center"/>
    </xf>
    <xf numFmtId="171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15" fillId="10" borderId="10" xfId="0" applyFont="1" applyFill="1" applyBorder="1" applyAlignment="1">
      <alignment horizontal="center" vertical="center"/>
    </xf>
    <xf numFmtId="0" fontId="15" fillId="10" borderId="38" xfId="0" applyFont="1" applyFill="1" applyBorder="1" applyAlignment="1">
      <alignment horizontal="center" vertical="center"/>
    </xf>
    <xf numFmtId="0" fontId="15" fillId="10" borderId="9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14" fillId="3" borderId="9" xfId="0" applyFont="1" applyFill="1" applyBorder="1" applyAlignment="1">
      <alignment horizontal="center" vertical="center"/>
    </xf>
    <xf numFmtId="0" fontId="14" fillId="8" borderId="48" xfId="0" applyFont="1" applyFill="1" applyBorder="1" applyAlignment="1">
      <alignment horizontal="center" vertical="center"/>
    </xf>
    <xf numFmtId="171" fontId="0" fillId="0" borderId="36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71" fontId="0" fillId="0" borderId="7" xfId="0" applyNumberFormat="1" applyBorder="1" applyAlignment="1">
      <alignment horizontal="center" vertical="center"/>
    </xf>
    <xf numFmtId="171" fontId="0" fillId="0" borderId="25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1" fontId="0" fillId="0" borderId="6" xfId="0" applyNumberFormat="1" applyBorder="1" applyAlignment="1">
      <alignment horizontal="center" vertical="center"/>
    </xf>
    <xf numFmtId="171" fontId="14" fillId="3" borderId="8" xfId="0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0" fillId="0" borderId="1" xfId="0" applyBorder="1" applyAlignment="1">
      <alignment horizontal="center"/>
    </xf>
    <xf numFmtId="171" fontId="0" fillId="0" borderId="8" xfId="0" applyNumberFormat="1" applyBorder="1" applyAlignment="1">
      <alignment horizontal="center" vertical="center"/>
    </xf>
    <xf numFmtId="171" fontId="0" fillId="0" borderId="2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/>
    </xf>
    <xf numFmtId="171" fontId="0" fillId="0" borderId="4" xfId="0" applyNumberFormat="1" applyBorder="1" applyAlignment="1">
      <alignment horizontal="center" vertical="center"/>
    </xf>
    <xf numFmtId="171" fontId="0" fillId="0" borderId="3" xfId="0" applyNumberFormat="1" applyBorder="1" applyAlignment="1">
      <alignment horizontal="center" vertical="center"/>
    </xf>
    <xf numFmtId="171" fontId="0" fillId="0" borderId="1" xfId="0" applyNumberFormat="1" applyBorder="1" applyAlignment="1">
      <alignment horizontal="center" vertical="center"/>
    </xf>
    <xf numFmtId="172" fontId="0" fillId="0" borderId="8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171" fontId="0" fillId="0" borderId="8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72" fontId="15" fillId="7" borderId="98" xfId="0" applyNumberFormat="1" applyFont="1" applyFill="1" applyBorder="1" applyAlignment="1">
      <alignment horizontal="center" vertical="center"/>
    </xf>
    <xf numFmtId="172" fontId="15" fillId="7" borderId="41" xfId="0" applyNumberFormat="1" applyFont="1" applyFill="1" applyBorder="1" applyAlignment="1">
      <alignment horizontal="center" vertical="center"/>
    </xf>
    <xf numFmtId="172" fontId="15" fillId="7" borderId="40" xfId="0" applyNumberFormat="1" applyFont="1" applyFill="1" applyBorder="1" applyAlignment="1">
      <alignment horizontal="center" vertical="center"/>
    </xf>
    <xf numFmtId="0" fontId="16" fillId="8" borderId="25" xfId="0" applyFont="1" applyFill="1" applyBorder="1" applyAlignment="1">
      <alignment horizontal="center" vertical="center"/>
    </xf>
    <xf numFmtId="0" fontId="16" fillId="8" borderId="22" xfId="0" applyFont="1" applyFill="1" applyBorder="1" applyAlignment="1">
      <alignment horizontal="center" vertical="center"/>
    </xf>
    <xf numFmtId="0" fontId="16" fillId="8" borderId="19" xfId="0" applyFont="1" applyFill="1" applyBorder="1" applyAlignment="1">
      <alignment horizontal="center" vertical="center"/>
    </xf>
    <xf numFmtId="0" fontId="0" fillId="0" borderId="107" xfId="0" applyBorder="1" applyAlignment="1">
      <alignment horizontal="left"/>
    </xf>
    <xf numFmtId="0" fontId="0" fillId="0" borderId="108" xfId="0" applyBorder="1" applyAlignment="1">
      <alignment horizontal="left"/>
    </xf>
    <xf numFmtId="0" fontId="0" fillId="0" borderId="50" xfId="0" applyBorder="1" applyAlignment="1">
      <alignment horizontal="left"/>
    </xf>
    <xf numFmtId="0" fontId="0" fillId="0" borderId="16" xfId="0" applyBorder="1" applyAlignment="1">
      <alignment horizontal="left"/>
    </xf>
    <xf numFmtId="0" fontId="14" fillId="3" borderId="8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0" fillId="8" borderId="30" xfId="0" applyFill="1" applyBorder="1" applyAlignment="1">
      <alignment horizontal="center" vertical="center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0" fontId="18" fillId="9" borderId="8" xfId="0" applyFont="1" applyFill="1" applyBorder="1" applyAlignment="1">
      <alignment horizontal="center" vertical="center"/>
    </xf>
    <xf numFmtId="0" fontId="18" fillId="9" borderId="7" xfId="0" applyFont="1" applyFill="1" applyBorder="1" applyAlignment="1">
      <alignment horizontal="center" vertical="center"/>
    </xf>
    <xf numFmtId="0" fontId="18" fillId="9" borderId="6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/>
    </xf>
    <xf numFmtId="172" fontId="14" fillId="3" borderId="8" xfId="0" applyNumberFormat="1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20" fillId="9" borderId="10" xfId="0" applyFont="1" applyFill="1" applyBorder="1" applyAlignment="1">
      <alignment horizontal="center" vertical="center"/>
    </xf>
    <xf numFmtId="0" fontId="20" fillId="9" borderId="38" xfId="0" applyFont="1" applyFill="1" applyBorder="1" applyAlignment="1">
      <alignment horizontal="center" vertical="center"/>
    </xf>
    <xf numFmtId="0" fontId="20" fillId="9" borderId="9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7" fillId="9" borderId="60" xfId="0" applyFont="1" applyFill="1" applyBorder="1" applyAlignment="1">
      <alignment horizontal="center" vertical="center" wrapText="1"/>
    </xf>
    <xf numFmtId="0" fontId="17" fillId="9" borderId="61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vertical="center" wrapText="1"/>
    </xf>
    <xf numFmtId="164" fontId="0" fillId="8" borderId="58" xfId="0" applyNumberFormat="1" applyFill="1" applyBorder="1" applyAlignment="1">
      <alignment horizontal="center" vertical="center"/>
    </xf>
    <xf numFmtId="164" fontId="0" fillId="8" borderId="57" xfId="0" applyNumberFormat="1" applyFill="1" applyBorder="1" applyAlignment="1">
      <alignment horizontal="center" vertical="center"/>
    </xf>
    <xf numFmtId="164" fontId="0" fillId="8" borderId="56" xfId="0" applyNumberFormat="1" applyFill="1" applyBorder="1" applyAlignment="1">
      <alignment horizontal="center" vertical="center"/>
    </xf>
    <xf numFmtId="164" fontId="0" fillId="8" borderId="55" xfId="0" applyNumberFormat="1" applyFill="1" applyBorder="1" applyAlignment="1">
      <alignment horizontal="center" vertical="center"/>
    </xf>
    <xf numFmtId="164" fontId="0" fillId="8" borderId="54" xfId="0" applyNumberFormat="1" applyFill="1" applyBorder="1" applyAlignment="1">
      <alignment horizontal="center" vertical="center"/>
    </xf>
    <xf numFmtId="164" fontId="0" fillId="8" borderId="53" xfId="0" applyNumberFormat="1" applyFill="1" applyBorder="1" applyAlignment="1">
      <alignment horizontal="center" vertical="center"/>
    </xf>
    <xf numFmtId="0" fontId="0" fillId="8" borderId="69" xfId="0" applyFill="1" applyBorder="1" applyAlignment="1">
      <alignment horizontal="center" vertical="center"/>
    </xf>
    <xf numFmtId="0" fontId="0" fillId="8" borderId="66" xfId="0" applyFill="1" applyBorder="1" applyAlignment="1">
      <alignment horizontal="center" vertical="center"/>
    </xf>
    <xf numFmtId="0" fontId="0" fillId="8" borderId="63" xfId="0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/>
    </xf>
    <xf numFmtId="0" fontId="14" fillId="3" borderId="38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7" fillId="11" borderId="3" xfId="0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center" vertical="center"/>
    </xf>
    <xf numFmtId="0" fontId="0" fillId="8" borderId="73" xfId="0" applyFill="1" applyBorder="1" applyAlignment="1">
      <alignment horizontal="center" vertical="center"/>
    </xf>
    <xf numFmtId="0" fontId="0" fillId="8" borderId="72" xfId="0" applyFill="1" applyBorder="1" applyAlignment="1">
      <alignment horizontal="center" vertical="center"/>
    </xf>
    <xf numFmtId="0" fontId="0" fillId="8" borderId="71" xfId="0" applyFill="1" applyBorder="1" applyAlignment="1">
      <alignment horizontal="center" vertical="center"/>
    </xf>
    <xf numFmtId="0" fontId="0" fillId="8" borderId="68" xfId="0" applyFill="1" applyBorder="1" applyAlignment="1">
      <alignment horizontal="center" vertical="center"/>
    </xf>
    <xf numFmtId="0" fontId="0" fillId="8" borderId="65" xfId="0" applyFill="1" applyBorder="1" applyAlignment="1">
      <alignment horizontal="center" vertical="center"/>
    </xf>
    <xf numFmtId="0" fontId="0" fillId="8" borderId="62" xfId="0" applyFill="1" applyBorder="1" applyAlignment="1">
      <alignment horizontal="center" vertical="center"/>
    </xf>
    <xf numFmtId="0" fontId="0" fillId="8" borderId="70" xfId="0" applyFill="1" applyBorder="1" applyAlignment="1">
      <alignment horizontal="center" vertical="center"/>
    </xf>
    <xf numFmtId="0" fontId="0" fillId="8" borderId="67" xfId="0" applyFill="1" applyBorder="1" applyAlignment="1">
      <alignment horizontal="center" vertical="center"/>
    </xf>
    <xf numFmtId="0" fontId="0" fillId="8" borderId="64" xfId="0" applyFill="1" applyBorder="1" applyAlignment="1">
      <alignment horizontal="center" vertical="center"/>
    </xf>
    <xf numFmtId="0" fontId="0" fillId="8" borderId="94" xfId="0" applyFill="1" applyBorder="1" applyAlignment="1">
      <alignment horizontal="center" vertical="center"/>
    </xf>
    <xf numFmtId="0" fontId="0" fillId="8" borderId="89" xfId="0" applyFill="1" applyBorder="1" applyAlignment="1">
      <alignment horizontal="center" vertical="center"/>
    </xf>
    <xf numFmtId="0" fontId="0" fillId="8" borderId="93" xfId="0" applyFill="1" applyBorder="1" applyAlignment="1">
      <alignment horizontal="center" vertical="center"/>
    </xf>
    <xf numFmtId="0" fontId="0" fillId="8" borderId="88" xfId="0" applyFill="1" applyBorder="1" applyAlignment="1">
      <alignment horizontal="center" vertical="center"/>
    </xf>
    <xf numFmtId="0" fontId="0" fillId="8" borderId="66" xfId="0" applyFill="1" applyBorder="1" applyAlignment="1">
      <alignment horizontal="center" vertical="center" wrapText="1"/>
    </xf>
    <xf numFmtId="0" fontId="0" fillId="8" borderId="69" xfId="0" applyFill="1" applyBorder="1" applyAlignment="1">
      <alignment horizontal="center" vertical="center" wrapText="1"/>
    </xf>
    <xf numFmtId="0" fontId="0" fillId="8" borderId="77" xfId="0" applyFill="1" applyBorder="1" applyAlignment="1">
      <alignment horizontal="center" vertical="center"/>
    </xf>
    <xf numFmtId="0" fontId="0" fillId="8" borderId="75" xfId="0" applyFill="1" applyBorder="1" applyAlignment="1">
      <alignment horizontal="center" vertical="center"/>
    </xf>
    <xf numFmtId="0" fontId="0" fillId="8" borderId="76" xfId="0" applyFill="1" applyBorder="1" applyAlignment="1">
      <alignment horizontal="center" vertical="center"/>
    </xf>
    <xf numFmtId="0" fontId="0" fillId="8" borderId="74" xfId="0" applyFill="1" applyBorder="1" applyAlignment="1">
      <alignment horizontal="center" vertical="center"/>
    </xf>
    <xf numFmtId="0" fontId="0" fillId="8" borderId="68" xfId="0" applyFill="1" applyBorder="1" applyAlignment="1">
      <alignment horizontal="center" vertical="center" wrapText="1"/>
    </xf>
    <xf numFmtId="0" fontId="0" fillId="8" borderId="65" xfId="0" applyFill="1" applyBorder="1" applyAlignment="1">
      <alignment horizontal="center" vertical="center" wrapText="1"/>
    </xf>
    <xf numFmtId="0" fontId="0" fillId="8" borderId="62" xfId="0" applyFill="1" applyBorder="1" applyAlignment="1">
      <alignment horizontal="center" vertical="center" wrapText="1"/>
    </xf>
    <xf numFmtId="0" fontId="0" fillId="8" borderId="70" xfId="0" applyFill="1" applyBorder="1" applyAlignment="1">
      <alignment horizontal="center" vertical="center" wrapText="1"/>
    </xf>
    <xf numFmtId="0" fontId="0" fillId="8" borderId="73" xfId="0" applyFill="1" applyBorder="1" applyAlignment="1">
      <alignment horizontal="center" vertical="center" wrapText="1"/>
    </xf>
    <xf numFmtId="0" fontId="16" fillId="8" borderId="69" xfId="0" applyFont="1" applyFill="1" applyBorder="1" applyAlignment="1">
      <alignment horizontal="center" vertical="center"/>
    </xf>
    <xf numFmtId="0" fontId="16" fillId="8" borderId="66" xfId="0" applyFont="1" applyFill="1" applyBorder="1" applyAlignment="1">
      <alignment horizontal="center" vertical="center"/>
    </xf>
    <xf numFmtId="0" fontId="16" fillId="8" borderId="63" xfId="0" applyFont="1" applyFill="1" applyBorder="1" applyAlignment="1">
      <alignment horizontal="center" vertical="center"/>
    </xf>
    <xf numFmtId="0" fontId="16" fillId="8" borderId="96" xfId="0" applyFont="1" applyFill="1" applyBorder="1" applyAlignment="1">
      <alignment horizontal="center" vertical="center"/>
    </xf>
    <xf numFmtId="172" fontId="14" fillId="3" borderId="8" xfId="0" applyNumberFormat="1" applyFont="1" applyFill="1" applyBorder="1" applyAlignment="1">
      <alignment horizontal="center" vertical="center"/>
    </xf>
    <xf numFmtId="171" fontId="14" fillId="3" borderId="27" xfId="0" applyNumberFormat="1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6" fillId="8" borderId="93" xfId="0" applyFont="1" applyFill="1" applyBorder="1" applyAlignment="1">
      <alignment horizontal="center" vertical="center"/>
    </xf>
    <xf numFmtId="0" fontId="16" fillId="8" borderId="88" xfId="0" applyFont="1" applyFill="1" applyBorder="1" applyAlignment="1">
      <alignment horizontal="center" vertical="center"/>
    </xf>
    <xf numFmtId="0" fontId="0" fillId="8" borderId="95" xfId="0" applyFill="1" applyBorder="1" applyAlignment="1">
      <alignment horizontal="center" vertical="center"/>
    </xf>
    <xf numFmtId="0" fontId="0" fillId="8" borderId="92" xfId="0" applyFill="1" applyBorder="1" applyAlignment="1">
      <alignment horizontal="center" vertical="center"/>
    </xf>
    <xf numFmtId="0" fontId="0" fillId="8" borderId="90" xfId="0" applyFill="1" applyBorder="1" applyAlignment="1">
      <alignment horizontal="center" vertical="center"/>
    </xf>
  </cellXfs>
  <cellStyles count="7">
    <cellStyle name="Moeda 2" xfId="5" xr:uid="{3A11FE71-A75F-47D0-9FE5-04BCC27FE9F1}"/>
    <cellStyle name="Moeda 8" xfId="6" xr:uid="{9059D83B-8681-449B-8FB3-8249EE26E5EB}"/>
    <cellStyle name="Normal" xfId="0" builtinId="0"/>
    <cellStyle name="Normal 2" xfId="2" xr:uid="{73B678A4-649F-473B-AD01-4AC5F8CA3215}"/>
    <cellStyle name="Porcentagem" xfId="1" builtinId="5"/>
    <cellStyle name="Porcentagem 2" xfId="3" xr:uid="{EAC305C0-B805-40C5-B61A-740BD4324F01}"/>
    <cellStyle name="Vírgula 2" xfId="4" xr:uid="{3897F43F-E41A-43BF-9F8C-22BABD510A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17</xdr:row>
      <xdr:rowOff>0</xdr:rowOff>
    </xdr:from>
    <xdr:to>
      <xdr:col>4</xdr:col>
      <xdr:colOff>194388</xdr:colOff>
      <xdr:row>20</xdr:row>
      <xdr:rowOff>26238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EEC80EF-878F-47B5-B3CC-573F24387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2322" y="4616709"/>
          <a:ext cx="3081046" cy="638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12F3B-87BC-4164-A079-25483A3FF583}">
  <sheetPr>
    <tabColor rgb="FFFFFF00"/>
  </sheetPr>
  <dimension ref="B1:H22"/>
  <sheetViews>
    <sheetView zoomScale="98" zoomScaleNormal="98" workbookViewId="0">
      <selection activeCell="N12" sqref="N12"/>
    </sheetView>
  </sheetViews>
  <sheetFormatPr defaultRowHeight="15" x14ac:dyDescent="0.25"/>
  <cols>
    <col min="1" max="1" width="9.140625" style="165"/>
    <col min="2" max="6" width="14.42578125" style="165" customWidth="1"/>
    <col min="7" max="16384" width="9.140625" style="165"/>
  </cols>
  <sheetData>
    <row r="1" spans="2:6" ht="18.75" thickBot="1" x14ac:dyDescent="0.3">
      <c r="B1" s="189"/>
      <c r="C1" s="189"/>
      <c r="D1" s="189"/>
      <c r="E1" s="189"/>
      <c r="F1" s="189"/>
    </row>
    <row r="2" spans="2:6" ht="16.5" thickBot="1" x14ac:dyDescent="0.3">
      <c r="B2" s="197" t="s">
        <v>295</v>
      </c>
      <c r="C2" s="198"/>
      <c r="D2" s="198"/>
      <c r="E2" s="198"/>
      <c r="F2" s="199"/>
    </row>
    <row r="3" spans="2:6" ht="15.75" thickBot="1" x14ac:dyDescent="0.3">
      <c r="B3" s="166"/>
      <c r="C3" s="166"/>
      <c r="D3" s="166"/>
      <c r="E3" s="166"/>
      <c r="F3" s="167"/>
    </row>
    <row r="4" spans="2:6" ht="60" customHeight="1" thickBot="1" x14ac:dyDescent="0.3">
      <c r="B4" s="180" t="s">
        <v>296</v>
      </c>
      <c r="C4" s="181" t="s">
        <v>297</v>
      </c>
      <c r="D4" s="182" t="s">
        <v>298</v>
      </c>
      <c r="E4" s="181" t="s">
        <v>289</v>
      </c>
      <c r="F4" s="183" t="s">
        <v>290</v>
      </c>
    </row>
    <row r="5" spans="2:6" ht="60" customHeight="1" x14ac:dyDescent="0.25">
      <c r="B5" s="168" t="s">
        <v>299</v>
      </c>
      <c r="C5" s="169">
        <f>ASG!C141</f>
        <v>6342.35</v>
      </c>
      <c r="D5" s="170">
        <v>1</v>
      </c>
      <c r="E5" s="169">
        <f>D5*C5</f>
        <v>6342.35</v>
      </c>
      <c r="F5" s="171">
        <f>E5*12</f>
        <v>76108.200000000012</v>
      </c>
    </row>
    <row r="6" spans="2:6" ht="60" customHeight="1" thickBot="1" x14ac:dyDescent="0.3">
      <c r="B6" s="172" t="s">
        <v>300</v>
      </c>
      <c r="C6" s="173">
        <f>COPEIRA!C141</f>
        <v>0</v>
      </c>
      <c r="D6" s="174">
        <v>1</v>
      </c>
      <c r="E6" s="173">
        <f>D6*C6</f>
        <v>0</v>
      </c>
      <c r="F6" s="175">
        <f>E6*12</f>
        <v>0</v>
      </c>
    </row>
    <row r="7" spans="2:6" ht="16.5" thickBot="1" x14ac:dyDescent="0.3">
      <c r="B7" s="190" t="s">
        <v>291</v>
      </c>
      <c r="C7" s="191"/>
      <c r="D7" s="191"/>
      <c r="E7" s="176">
        <f>SUM(E5:E6)</f>
        <v>6342.35</v>
      </c>
      <c r="F7" s="177">
        <f>SUM(F5:F6)</f>
        <v>76108.200000000012</v>
      </c>
    </row>
    <row r="8" spans="2:6" ht="15.75" x14ac:dyDescent="0.25">
      <c r="B8" s="178"/>
      <c r="C8" s="178"/>
      <c r="D8" s="178"/>
      <c r="E8" s="178"/>
      <c r="F8" s="178"/>
    </row>
    <row r="9" spans="2:6" ht="16.5" thickBot="1" x14ac:dyDescent="0.3">
      <c r="B9" s="178"/>
      <c r="C9" s="178"/>
      <c r="D9" s="178"/>
      <c r="E9" s="178"/>
      <c r="F9" s="178"/>
    </row>
    <row r="10" spans="2:6" ht="16.5" thickBot="1" x14ac:dyDescent="0.3">
      <c r="B10" s="192" t="s">
        <v>292</v>
      </c>
      <c r="C10" s="193"/>
      <c r="D10" s="193"/>
      <c r="E10" s="193"/>
      <c r="F10" s="194"/>
    </row>
    <row r="11" spans="2:6" ht="16.5" thickBot="1" x14ac:dyDescent="0.3">
      <c r="B11" s="195" t="s">
        <v>293</v>
      </c>
      <c r="C11" s="196"/>
      <c r="D11" s="196"/>
      <c r="E11" s="196"/>
      <c r="F11" s="179">
        <f>E7</f>
        <v>6342.35</v>
      </c>
    </row>
    <row r="12" spans="2:6" ht="16.5" thickBot="1" x14ac:dyDescent="0.3">
      <c r="B12" s="195" t="s">
        <v>294</v>
      </c>
      <c r="C12" s="196"/>
      <c r="D12" s="196"/>
      <c r="E12" s="196"/>
      <c r="F12" s="179">
        <f>F7</f>
        <v>76108.200000000012</v>
      </c>
    </row>
    <row r="13" spans="2:6" ht="16.5" thickBot="1" x14ac:dyDescent="0.3">
      <c r="B13" s="187" t="s">
        <v>301</v>
      </c>
      <c r="C13" s="188"/>
      <c r="D13" s="188"/>
      <c r="E13" s="188"/>
      <c r="F13" s="179">
        <f>F12*2</f>
        <v>152216.40000000002</v>
      </c>
    </row>
    <row r="14" spans="2:6" ht="15.75" x14ac:dyDescent="0.25">
      <c r="B14" s="184"/>
      <c r="C14" s="184"/>
      <c r="D14" s="184"/>
      <c r="E14" s="184"/>
      <c r="F14" s="185"/>
    </row>
    <row r="15" spans="2:6" ht="15.75" x14ac:dyDescent="0.25">
      <c r="B15" s="184"/>
      <c r="C15" s="184"/>
      <c r="D15" s="184"/>
      <c r="E15" s="184"/>
      <c r="F15" s="185"/>
    </row>
    <row r="16" spans="2:6" ht="15.75" x14ac:dyDescent="0.25">
      <c r="B16" s="184"/>
      <c r="C16" s="184"/>
      <c r="D16" s="184"/>
      <c r="E16" s="184"/>
      <c r="F16" s="185"/>
    </row>
    <row r="18" spans="2:8" ht="15.75" x14ac:dyDescent="0.25">
      <c r="B18" s="178"/>
      <c r="C18" s="178"/>
      <c r="D18" s="178"/>
      <c r="E18" s="178"/>
      <c r="F18" s="178"/>
      <c r="G18" s="178"/>
      <c r="H18" s="178"/>
    </row>
    <row r="19" spans="2:8" ht="15.75" x14ac:dyDescent="0.25">
      <c r="B19" s="178"/>
      <c r="C19" s="178"/>
      <c r="D19" s="178"/>
      <c r="E19" s="178"/>
      <c r="F19" s="178"/>
      <c r="G19" s="178"/>
      <c r="H19" s="178"/>
    </row>
    <row r="20" spans="2:8" ht="15.75" x14ac:dyDescent="0.25">
      <c r="B20" s="178"/>
      <c r="C20" s="178"/>
      <c r="D20" s="178"/>
      <c r="E20" s="178"/>
      <c r="F20" s="178"/>
      <c r="G20" s="178"/>
      <c r="H20" s="178"/>
    </row>
    <row r="21" spans="2:8" ht="15.75" x14ac:dyDescent="0.25">
      <c r="B21" s="186" t="s">
        <v>336</v>
      </c>
      <c r="C21" s="186"/>
      <c r="D21" s="186"/>
      <c r="E21" s="186"/>
      <c r="F21" s="186"/>
      <c r="G21" s="186"/>
      <c r="H21" s="186"/>
    </row>
    <row r="22" spans="2:8" ht="15.75" x14ac:dyDescent="0.25">
      <c r="B22" s="186" t="s">
        <v>337</v>
      </c>
      <c r="C22" s="186"/>
      <c r="D22" s="186"/>
      <c r="E22" s="186"/>
      <c r="F22" s="186"/>
      <c r="G22" s="186"/>
      <c r="H22" s="186"/>
    </row>
  </sheetData>
  <mergeCells count="9">
    <mergeCell ref="B21:H21"/>
    <mergeCell ref="B22:H22"/>
    <mergeCell ref="B13:E13"/>
    <mergeCell ref="B1:F1"/>
    <mergeCell ref="B7:D7"/>
    <mergeCell ref="B10:F10"/>
    <mergeCell ref="B11:E11"/>
    <mergeCell ref="B12:E12"/>
    <mergeCell ref="B2:F2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DCCB2-8C1C-4710-B8BB-DAAF4F5ACAE9}">
  <sheetPr>
    <tabColor rgb="FFFFFF00"/>
  </sheetPr>
  <dimension ref="A1:I150"/>
  <sheetViews>
    <sheetView showGridLines="0" view="pageBreakPreview" topLeftCell="A115" zoomScaleNormal="100" zoomScaleSheetLayoutView="100" workbookViewId="0">
      <selection activeCell="N12" sqref="N12"/>
    </sheetView>
  </sheetViews>
  <sheetFormatPr defaultRowHeight="15.75" x14ac:dyDescent="0.25"/>
  <cols>
    <col min="1" max="1" width="9.140625" style="1"/>
    <col min="2" max="2" width="72.140625" style="1" customWidth="1"/>
    <col min="3" max="3" width="18" style="1" customWidth="1"/>
    <col min="4" max="4" width="16.7109375" style="1" customWidth="1"/>
    <col min="5" max="5" width="12.7109375" style="1" customWidth="1"/>
    <col min="6" max="6" width="12" style="1" customWidth="1"/>
    <col min="7" max="7" width="32.28515625" style="1" customWidth="1"/>
    <col min="8" max="8" width="17.42578125" style="1" customWidth="1"/>
    <col min="9" max="9" width="15.140625" style="1" bestFit="1" customWidth="1"/>
    <col min="10" max="16384" width="9.140625" style="1"/>
  </cols>
  <sheetData>
    <row r="1" spans="1:4" ht="23.25" x14ac:dyDescent="0.35">
      <c r="A1" s="200" t="s">
        <v>97</v>
      </c>
      <c r="B1" s="200"/>
      <c r="C1" s="200"/>
      <c r="D1" s="200"/>
    </row>
    <row r="2" spans="1:4" ht="48.6" customHeight="1" x14ac:dyDescent="0.25">
      <c r="A2" s="201" t="s">
        <v>101</v>
      </c>
      <c r="B2" s="201"/>
      <c r="C2" s="201"/>
      <c r="D2" s="201"/>
    </row>
    <row r="3" spans="1:4" x14ac:dyDescent="0.25">
      <c r="A3" s="202" t="s">
        <v>96</v>
      </c>
      <c r="B3" s="202"/>
      <c r="C3" s="202"/>
      <c r="D3" s="202"/>
    </row>
    <row r="4" spans="1:4" x14ac:dyDescent="0.25">
      <c r="A4" s="203" t="s">
        <v>95</v>
      </c>
      <c r="B4" s="203"/>
      <c r="C4" s="203"/>
      <c r="D4" s="203"/>
    </row>
    <row r="5" spans="1:4" x14ac:dyDescent="0.25">
      <c r="A5" s="203" t="s">
        <v>94</v>
      </c>
      <c r="B5" s="203"/>
      <c r="C5" s="203"/>
    </row>
    <row r="6" spans="1:4" x14ac:dyDescent="0.25">
      <c r="A6" s="204" t="s">
        <v>19</v>
      </c>
      <c r="B6" s="204"/>
      <c r="C6" s="204"/>
    </row>
    <row r="7" spans="1:4" ht="16.5" thickBot="1" x14ac:dyDescent="0.3"/>
    <row r="8" spans="1:4" ht="16.5" thickBot="1" x14ac:dyDescent="0.3">
      <c r="A8" s="26">
        <v>1</v>
      </c>
      <c r="B8" s="22" t="s">
        <v>93</v>
      </c>
      <c r="C8" s="22" t="s">
        <v>21</v>
      </c>
    </row>
    <row r="9" spans="1:4" ht="16.5" thickBot="1" x14ac:dyDescent="0.3">
      <c r="A9" s="31" t="s">
        <v>20</v>
      </c>
      <c r="B9" s="24" t="s">
        <v>92</v>
      </c>
      <c r="C9" s="62">
        <v>1515.92</v>
      </c>
    </row>
    <row r="10" spans="1:4" ht="16.5" thickBot="1" x14ac:dyDescent="0.3">
      <c r="A10" s="31" t="s">
        <v>18</v>
      </c>
      <c r="B10" s="24" t="s">
        <v>91</v>
      </c>
      <c r="C10" s="29"/>
    </row>
    <row r="11" spans="1:4" ht="16.5" thickBot="1" x14ac:dyDescent="0.3">
      <c r="A11" s="31" t="s">
        <v>16</v>
      </c>
      <c r="B11" s="24" t="s">
        <v>90</v>
      </c>
      <c r="C11" s="29"/>
    </row>
    <row r="12" spans="1:4" ht="16.5" thickBot="1" x14ac:dyDescent="0.3">
      <c r="A12" s="31" t="s">
        <v>14</v>
      </c>
      <c r="B12" s="24" t="s">
        <v>89</v>
      </c>
      <c r="C12" s="29"/>
    </row>
    <row r="13" spans="1:4" ht="16.5" thickBot="1" x14ac:dyDescent="0.3">
      <c r="A13" s="31" t="s">
        <v>12</v>
      </c>
      <c r="B13" s="24" t="s">
        <v>88</v>
      </c>
      <c r="C13" s="29"/>
    </row>
    <row r="14" spans="1:4" ht="16.5" thickBot="1" x14ac:dyDescent="0.3">
      <c r="A14" s="31"/>
      <c r="B14" s="24"/>
      <c r="C14" s="29"/>
    </row>
    <row r="15" spans="1:4" ht="16.5" thickBot="1" x14ac:dyDescent="0.3">
      <c r="A15" s="31" t="s">
        <v>77</v>
      </c>
      <c r="B15" s="24" t="s">
        <v>50</v>
      </c>
      <c r="C15" s="29"/>
    </row>
    <row r="16" spans="1:4" ht="16.5" thickBot="1" x14ac:dyDescent="0.3">
      <c r="A16" s="205" t="s">
        <v>41</v>
      </c>
      <c r="B16" s="206"/>
      <c r="C16" s="29">
        <f>SUM(C9:C15)</f>
        <v>1515.92</v>
      </c>
    </row>
    <row r="19" spans="1:4" x14ac:dyDescent="0.25">
      <c r="A19" s="204" t="s">
        <v>17</v>
      </c>
      <c r="B19" s="204"/>
      <c r="C19" s="204"/>
      <c r="D19" s="204"/>
    </row>
    <row r="20" spans="1:4" x14ac:dyDescent="0.25">
      <c r="A20" s="45"/>
    </row>
    <row r="21" spans="1:4" x14ac:dyDescent="0.25">
      <c r="A21" s="207" t="s">
        <v>87</v>
      </c>
      <c r="B21" s="207"/>
      <c r="C21" s="207"/>
      <c r="D21" s="207"/>
    </row>
    <row r="22" spans="1:4" ht="16.5" thickBot="1" x14ac:dyDescent="0.3"/>
    <row r="23" spans="1:4" ht="16.5" thickBot="1" x14ac:dyDescent="0.3">
      <c r="A23" s="26" t="s">
        <v>68</v>
      </c>
      <c r="B23" s="22" t="s">
        <v>67</v>
      </c>
      <c r="C23" s="22" t="s">
        <v>34</v>
      </c>
      <c r="D23" s="22" t="s">
        <v>21</v>
      </c>
    </row>
    <row r="24" spans="1:4" ht="16.5" thickBot="1" x14ac:dyDescent="0.3">
      <c r="A24" s="31" t="s">
        <v>20</v>
      </c>
      <c r="B24" s="24" t="s">
        <v>86</v>
      </c>
      <c r="C24" s="57">
        <v>8.3299999999999999E-2</v>
      </c>
      <c r="D24" s="61">
        <f>C24*C16</f>
        <v>126.27613600000001</v>
      </c>
    </row>
    <row r="25" spans="1:4" ht="16.5" thickBot="1" x14ac:dyDescent="0.3">
      <c r="A25" s="31" t="s">
        <v>18</v>
      </c>
      <c r="B25" s="24" t="s">
        <v>85</v>
      </c>
      <c r="C25" s="57">
        <v>0.1111</v>
      </c>
      <c r="D25" s="60">
        <f>C25*C16</f>
        <v>168.41871200000003</v>
      </c>
    </row>
    <row r="26" spans="1:4" ht="16.5" thickBot="1" x14ac:dyDescent="0.3">
      <c r="A26" s="205" t="s">
        <v>41</v>
      </c>
      <c r="B26" s="206"/>
      <c r="C26" s="57"/>
      <c r="D26" s="59">
        <f>SUM(D24:D25)</f>
        <v>294.69484800000004</v>
      </c>
    </row>
    <row r="29" spans="1:4" ht="32.25" customHeight="1" x14ac:dyDescent="0.25">
      <c r="A29" s="208" t="s">
        <v>84</v>
      </c>
      <c r="B29" s="208"/>
      <c r="C29" s="208"/>
      <c r="D29" s="208"/>
    </row>
    <row r="30" spans="1:4" ht="16.5" thickBot="1" x14ac:dyDescent="0.3"/>
    <row r="31" spans="1:4" ht="16.5" thickBot="1" x14ac:dyDescent="0.3">
      <c r="A31" s="26" t="s">
        <v>66</v>
      </c>
      <c r="B31" s="22" t="s">
        <v>65</v>
      </c>
      <c r="C31" s="22" t="s">
        <v>34</v>
      </c>
      <c r="D31" s="22" t="s">
        <v>21</v>
      </c>
    </row>
    <row r="32" spans="1:4" ht="16.5" thickBot="1" x14ac:dyDescent="0.3">
      <c r="A32" s="31" t="s">
        <v>20</v>
      </c>
      <c r="B32" s="24" t="s">
        <v>83</v>
      </c>
      <c r="C32" s="57">
        <v>0.2</v>
      </c>
      <c r="D32" s="54">
        <f>C32*(C16+D26+C103)</f>
        <v>366.92843600000003</v>
      </c>
    </row>
    <row r="33" spans="1:4" ht="16.5" thickBot="1" x14ac:dyDescent="0.3">
      <c r="A33" s="31" t="s">
        <v>18</v>
      </c>
      <c r="B33" s="24" t="s">
        <v>82</v>
      </c>
      <c r="C33" s="57">
        <v>2.5000000000000001E-2</v>
      </c>
      <c r="D33" s="54">
        <f>C33*(C16+D26+C103)</f>
        <v>45.866054500000004</v>
      </c>
    </row>
    <row r="34" spans="1:4" ht="16.5" thickBot="1" x14ac:dyDescent="0.3">
      <c r="A34" s="31" t="s">
        <v>16</v>
      </c>
      <c r="B34" s="24" t="s">
        <v>81</v>
      </c>
      <c r="C34" s="58">
        <v>0.03</v>
      </c>
      <c r="D34" s="54">
        <f>C34*(C16+D26+C103)</f>
        <v>55.039265399999998</v>
      </c>
    </row>
    <row r="35" spans="1:4" ht="16.5" thickBot="1" x14ac:dyDescent="0.3">
      <c r="A35" s="31" t="s">
        <v>14</v>
      </c>
      <c r="B35" s="24" t="s">
        <v>80</v>
      </c>
      <c r="C35" s="57">
        <v>1.4999999999999999E-2</v>
      </c>
      <c r="D35" s="54">
        <f>C35*(C16+D26+C103)</f>
        <v>27.519632699999999</v>
      </c>
    </row>
    <row r="36" spans="1:4" ht="16.5" thickBot="1" x14ac:dyDescent="0.3">
      <c r="A36" s="31" t="s">
        <v>12</v>
      </c>
      <c r="B36" s="24" t="s">
        <v>79</v>
      </c>
      <c r="C36" s="57">
        <v>0.01</v>
      </c>
      <c r="D36" s="54">
        <f>C36*(C16+D26+C103)</f>
        <v>18.346421800000002</v>
      </c>
    </row>
    <row r="37" spans="1:4" ht="16.5" thickBot="1" x14ac:dyDescent="0.3">
      <c r="A37" s="31" t="s">
        <v>9</v>
      </c>
      <c r="B37" s="24" t="s">
        <v>78</v>
      </c>
      <c r="C37" s="57">
        <v>6.0000000000000001E-3</v>
      </c>
      <c r="D37" s="54">
        <f>C37*(C16+D26+C103)</f>
        <v>11.00785308</v>
      </c>
    </row>
    <row r="38" spans="1:4" ht="16.5" thickBot="1" x14ac:dyDescent="0.3">
      <c r="A38" s="31" t="s">
        <v>77</v>
      </c>
      <c r="B38" s="24" t="s">
        <v>76</v>
      </c>
      <c r="C38" s="57">
        <v>2E-3</v>
      </c>
      <c r="D38" s="54">
        <f>C38*(C16+D26+C103)</f>
        <v>3.6692843600000002</v>
      </c>
    </row>
    <row r="39" spans="1:4" ht="16.5" thickBot="1" x14ac:dyDescent="0.3">
      <c r="A39" s="31" t="s">
        <v>75</v>
      </c>
      <c r="B39" s="24" t="s">
        <v>74</v>
      </c>
      <c r="C39" s="57">
        <v>0.08</v>
      </c>
      <c r="D39" s="54">
        <f>C39*(C16+D26+C103)</f>
        <v>146.77137440000001</v>
      </c>
    </row>
    <row r="40" spans="1:4" ht="16.5" thickBot="1" x14ac:dyDescent="0.3">
      <c r="A40" s="205" t="s">
        <v>24</v>
      </c>
      <c r="B40" s="206"/>
      <c r="C40" s="56">
        <f>SUM(C32:C39)</f>
        <v>0.36800000000000005</v>
      </c>
      <c r="D40" s="53">
        <f>SUM(D32:D39)</f>
        <v>675.14832224000008</v>
      </c>
    </row>
    <row r="43" spans="1:4" x14ac:dyDescent="0.25">
      <c r="A43" s="207" t="s">
        <v>73</v>
      </c>
      <c r="B43" s="207"/>
      <c r="C43" s="207"/>
    </row>
    <row r="44" spans="1:4" ht="16.5" thickBot="1" x14ac:dyDescent="0.3"/>
    <row r="45" spans="1:4" ht="16.5" thickBot="1" x14ac:dyDescent="0.3">
      <c r="A45" s="26" t="s">
        <v>64</v>
      </c>
      <c r="B45" s="22" t="s">
        <v>63</v>
      </c>
      <c r="C45" s="22" t="s">
        <v>21</v>
      </c>
    </row>
    <row r="46" spans="1:4" ht="16.5" thickBot="1" x14ac:dyDescent="0.3">
      <c r="A46" s="31" t="s">
        <v>20</v>
      </c>
      <c r="B46" s="24" t="s">
        <v>72</v>
      </c>
      <c r="C46" s="29">
        <f>(5.5*2*22)-(C9*0.06)</f>
        <v>151.04480000000001</v>
      </c>
    </row>
    <row r="47" spans="1:4" ht="16.5" thickBot="1" x14ac:dyDescent="0.3">
      <c r="A47" s="31" t="s">
        <v>18</v>
      </c>
      <c r="B47" s="24" t="s">
        <v>71</v>
      </c>
      <c r="C47" s="55">
        <f>(40.5*22)</f>
        <v>891</v>
      </c>
    </row>
    <row r="48" spans="1:4" ht="16.5" thickBot="1" x14ac:dyDescent="0.3">
      <c r="A48" s="31" t="s">
        <v>16</v>
      </c>
      <c r="B48" s="24" t="s">
        <v>338</v>
      </c>
      <c r="C48" s="55">
        <v>175.76</v>
      </c>
    </row>
    <row r="49" spans="1:4" ht="16.5" thickBot="1" x14ac:dyDescent="0.3">
      <c r="A49" s="31" t="s">
        <v>14</v>
      </c>
      <c r="B49" s="24" t="s">
        <v>339</v>
      </c>
      <c r="C49" s="55">
        <v>11.92</v>
      </c>
    </row>
    <row r="50" spans="1:4" ht="16.5" thickBot="1" x14ac:dyDescent="0.3">
      <c r="A50" s="31" t="s">
        <v>12</v>
      </c>
      <c r="B50" s="24" t="s">
        <v>340</v>
      </c>
      <c r="C50" s="55">
        <v>2.75</v>
      </c>
    </row>
    <row r="51" spans="1:4" ht="16.5" thickBot="1" x14ac:dyDescent="0.3">
      <c r="A51" s="31" t="s">
        <v>9</v>
      </c>
      <c r="B51" s="24" t="s">
        <v>50</v>
      </c>
      <c r="C51" s="29"/>
    </row>
    <row r="52" spans="1:4" ht="16.5" thickBot="1" x14ac:dyDescent="0.3">
      <c r="A52" s="205" t="s">
        <v>41</v>
      </c>
      <c r="B52" s="206"/>
      <c r="C52" s="39">
        <f>SUM(C46:C51)</f>
        <v>1232.4748000000002</v>
      </c>
    </row>
    <row r="55" spans="1:4" x14ac:dyDescent="0.25">
      <c r="A55" s="207" t="s">
        <v>70</v>
      </c>
      <c r="B55" s="207"/>
      <c r="C55" s="207"/>
    </row>
    <row r="56" spans="1:4" ht="16.5" thickBot="1" x14ac:dyDescent="0.3"/>
    <row r="57" spans="1:4" ht="16.5" thickBot="1" x14ac:dyDescent="0.3">
      <c r="A57" s="26">
        <v>2</v>
      </c>
      <c r="B57" s="22" t="s">
        <v>69</v>
      </c>
      <c r="C57" s="22" t="s">
        <v>21</v>
      </c>
    </row>
    <row r="58" spans="1:4" ht="16.5" thickBot="1" x14ac:dyDescent="0.3">
      <c r="A58" s="31" t="s">
        <v>68</v>
      </c>
      <c r="B58" s="24" t="s">
        <v>67</v>
      </c>
      <c r="C58" s="54">
        <f>D26</f>
        <v>294.69484800000004</v>
      </c>
    </row>
    <row r="59" spans="1:4" ht="16.5" thickBot="1" x14ac:dyDescent="0.3">
      <c r="A59" s="31" t="s">
        <v>66</v>
      </c>
      <c r="B59" s="24" t="s">
        <v>65</v>
      </c>
      <c r="C59" s="54">
        <f>D40</f>
        <v>675.14832224000008</v>
      </c>
    </row>
    <row r="60" spans="1:4" ht="16.5" thickBot="1" x14ac:dyDescent="0.3">
      <c r="A60" s="31" t="s">
        <v>64</v>
      </c>
      <c r="B60" s="24" t="s">
        <v>63</v>
      </c>
      <c r="C60" s="54">
        <f>C52</f>
        <v>1232.4748000000002</v>
      </c>
    </row>
    <row r="61" spans="1:4" ht="16.5" thickBot="1" x14ac:dyDescent="0.3">
      <c r="A61" s="205" t="s">
        <v>41</v>
      </c>
      <c r="B61" s="206"/>
      <c r="C61" s="53">
        <f>SUM(C58:C60)</f>
        <v>2202.3179702400002</v>
      </c>
    </row>
    <row r="62" spans="1:4" x14ac:dyDescent="0.25">
      <c r="A62" s="52"/>
    </row>
    <row r="64" spans="1:4" x14ac:dyDescent="0.25">
      <c r="A64" s="204" t="s">
        <v>15</v>
      </c>
      <c r="B64" s="204"/>
      <c r="C64" s="204"/>
      <c r="D64" s="204"/>
    </row>
    <row r="65" spans="1:4" ht="16.5" thickBot="1" x14ac:dyDescent="0.3"/>
    <row r="66" spans="1:4" ht="16.5" thickBot="1" x14ac:dyDescent="0.3">
      <c r="A66" s="26">
        <v>3</v>
      </c>
      <c r="B66" s="22" t="s">
        <v>62</v>
      </c>
      <c r="C66" s="22" t="s">
        <v>34</v>
      </c>
      <c r="D66" s="22" t="s">
        <v>21</v>
      </c>
    </row>
    <row r="67" spans="1:4" ht="16.5" thickBot="1" x14ac:dyDescent="0.3">
      <c r="A67" s="31" t="s">
        <v>20</v>
      </c>
      <c r="B67" s="50" t="s">
        <v>61</v>
      </c>
      <c r="C67" s="32">
        <v>4.1700000000000001E-3</v>
      </c>
      <c r="D67" s="48">
        <f>C67*C16</f>
        <v>6.3213864000000006</v>
      </c>
    </row>
    <row r="68" spans="1:4" ht="16.5" thickBot="1" x14ac:dyDescent="0.3">
      <c r="A68" s="31" t="s">
        <v>18</v>
      </c>
      <c r="B68" s="50" t="s">
        <v>60</v>
      </c>
      <c r="C68" s="32">
        <v>3.3E-4</v>
      </c>
      <c r="D68" s="49">
        <f>C68*C16</f>
        <v>0.50025360000000008</v>
      </c>
    </row>
    <row r="69" spans="1:4" ht="16.5" thickBot="1" x14ac:dyDescent="0.3">
      <c r="A69" s="31" t="s">
        <v>16</v>
      </c>
      <c r="B69" s="50" t="s">
        <v>59</v>
      </c>
      <c r="C69" s="32">
        <v>1.6000000000000001E-3</v>
      </c>
      <c r="D69" s="48">
        <f>C69*C16</f>
        <v>2.4254720000000001</v>
      </c>
    </row>
    <row r="70" spans="1:4" ht="16.5" thickBot="1" x14ac:dyDescent="0.3">
      <c r="A70" s="31" t="s">
        <v>14</v>
      </c>
      <c r="B70" s="50" t="s">
        <v>58</v>
      </c>
      <c r="C70" s="51">
        <v>1.9439999999999999E-2</v>
      </c>
      <c r="D70" s="63">
        <f>C70*C16</f>
        <v>29.4694848</v>
      </c>
    </row>
    <row r="71" spans="1:4" ht="16.5" thickBot="1" x14ac:dyDescent="0.3">
      <c r="A71" s="31" t="s">
        <v>12</v>
      </c>
      <c r="B71" s="50" t="s">
        <v>57</v>
      </c>
      <c r="C71" s="32">
        <f>C40*C70</f>
        <v>7.1539200000000002E-3</v>
      </c>
      <c r="D71" s="64">
        <f>C71*C16</f>
        <v>10.8447704064</v>
      </c>
    </row>
    <row r="72" spans="1:4" ht="16.5" thickBot="1" x14ac:dyDescent="0.3">
      <c r="A72" s="31" t="s">
        <v>9</v>
      </c>
      <c r="B72" s="50" t="s">
        <v>56</v>
      </c>
      <c r="C72" s="32">
        <v>3.2000000000000001E-2</v>
      </c>
      <c r="D72" s="64">
        <f>C72*C16</f>
        <v>48.509440000000005</v>
      </c>
    </row>
    <row r="73" spans="1:4" ht="16.5" thickBot="1" x14ac:dyDescent="0.3">
      <c r="A73" s="205" t="s">
        <v>41</v>
      </c>
      <c r="B73" s="206"/>
      <c r="C73" s="30"/>
      <c r="D73" s="47">
        <f>SUM(D67:D72)</f>
        <v>98.070807206400019</v>
      </c>
    </row>
    <row r="76" spans="1:4" x14ac:dyDescent="0.25">
      <c r="A76" s="204" t="s">
        <v>13</v>
      </c>
      <c r="B76" s="204"/>
      <c r="C76" s="204"/>
      <c r="D76" s="204"/>
    </row>
    <row r="79" spans="1:4" x14ac:dyDescent="0.25">
      <c r="A79" s="204" t="s">
        <v>55</v>
      </c>
      <c r="B79" s="204"/>
      <c r="C79" s="204"/>
      <c r="D79" s="204"/>
    </row>
    <row r="80" spans="1:4" ht="16.5" thickBot="1" x14ac:dyDescent="0.3">
      <c r="A80" s="45"/>
    </row>
    <row r="81" spans="1:4" ht="16.5" thickBot="1" x14ac:dyDescent="0.3">
      <c r="A81" s="26" t="s">
        <v>45</v>
      </c>
      <c r="B81" s="22" t="s">
        <v>44</v>
      </c>
      <c r="C81" s="22" t="s">
        <v>34</v>
      </c>
      <c r="D81" s="22" t="s">
        <v>21</v>
      </c>
    </row>
    <row r="82" spans="1:4" ht="16.5" thickBot="1" x14ac:dyDescent="0.3">
      <c r="A82" s="31" t="s">
        <v>20</v>
      </c>
      <c r="B82" s="24" t="s">
        <v>54</v>
      </c>
      <c r="C82" s="32">
        <v>9.2599999999999991E-3</v>
      </c>
      <c r="D82" s="64">
        <f>C82*C16</f>
        <v>14.037419199999999</v>
      </c>
    </row>
    <row r="83" spans="1:4" ht="16.5" thickBot="1" x14ac:dyDescent="0.3">
      <c r="A83" s="31" t="s">
        <v>18</v>
      </c>
      <c r="B83" s="24" t="s">
        <v>44</v>
      </c>
      <c r="C83" s="32">
        <v>5.5599999999999998E-3</v>
      </c>
      <c r="D83" s="63">
        <f>C83*C16</f>
        <v>8.4285151999999997</v>
      </c>
    </row>
    <row r="84" spans="1:4" ht="16.5" thickBot="1" x14ac:dyDescent="0.3">
      <c r="A84" s="31" t="s">
        <v>16</v>
      </c>
      <c r="B84" s="24" t="s">
        <v>53</v>
      </c>
      <c r="C84" s="32">
        <v>2.7999999999999998E-4</v>
      </c>
      <c r="D84" s="64">
        <f>C84*C16</f>
        <v>0.42445759999999999</v>
      </c>
    </row>
    <row r="85" spans="1:4" ht="16.5" thickBot="1" x14ac:dyDescent="0.3">
      <c r="A85" s="31" t="s">
        <v>14</v>
      </c>
      <c r="B85" s="24" t="s">
        <v>52</v>
      </c>
      <c r="C85" s="32">
        <v>1.9000000000000001E-4</v>
      </c>
      <c r="D85" s="63">
        <f>C85*C16</f>
        <v>0.28802480000000003</v>
      </c>
    </row>
    <row r="86" spans="1:4" ht="16.5" thickBot="1" x14ac:dyDescent="0.3">
      <c r="A86" s="31" t="s">
        <v>12</v>
      </c>
      <c r="B86" s="24" t="s">
        <v>51</v>
      </c>
      <c r="C86" s="32">
        <v>5.5999999999999995E-4</v>
      </c>
      <c r="D86" s="64">
        <f>C86*C16</f>
        <v>0.84891519999999998</v>
      </c>
    </row>
    <row r="87" spans="1:4" ht="16.5" thickBot="1" x14ac:dyDescent="0.3">
      <c r="A87" s="31" t="s">
        <v>9</v>
      </c>
      <c r="B87" s="24" t="s">
        <v>50</v>
      </c>
      <c r="C87" s="32"/>
      <c r="D87" s="48">
        <f>C87*C16</f>
        <v>0</v>
      </c>
    </row>
    <row r="88" spans="1:4" ht="16.5" thickBot="1" x14ac:dyDescent="0.3">
      <c r="A88" s="205" t="s">
        <v>24</v>
      </c>
      <c r="B88" s="206"/>
      <c r="C88" s="30">
        <f>SUM(C82:C87)</f>
        <v>1.585E-2</v>
      </c>
      <c r="D88" s="47">
        <f>SUM(D82:D87)</f>
        <v>24.027331999999998</v>
      </c>
    </row>
    <row r="91" spans="1:4" x14ac:dyDescent="0.25">
      <c r="A91" s="207" t="s">
        <v>49</v>
      </c>
      <c r="B91" s="207"/>
      <c r="C91" s="207"/>
    </row>
    <row r="92" spans="1:4" ht="16.5" thickBot="1" x14ac:dyDescent="0.3">
      <c r="A92" s="45"/>
    </row>
    <row r="93" spans="1:4" ht="16.5" thickBot="1" x14ac:dyDescent="0.3">
      <c r="A93" s="26" t="s">
        <v>43</v>
      </c>
      <c r="B93" s="22" t="s">
        <v>42</v>
      </c>
      <c r="C93" s="22" t="s">
        <v>21</v>
      </c>
    </row>
    <row r="94" spans="1:4" ht="16.5" thickBot="1" x14ac:dyDescent="0.3">
      <c r="A94" s="31" t="s">
        <v>20</v>
      </c>
      <c r="B94" s="24" t="s">
        <v>48</v>
      </c>
      <c r="C94" s="29">
        <v>0</v>
      </c>
    </row>
    <row r="95" spans="1:4" ht="16.5" thickBot="1" x14ac:dyDescent="0.3">
      <c r="A95" s="205" t="s">
        <v>41</v>
      </c>
      <c r="B95" s="206"/>
      <c r="C95" s="46"/>
    </row>
    <row r="98" spans="1:9" x14ac:dyDescent="0.25">
      <c r="A98" s="207" t="s">
        <v>47</v>
      </c>
      <c r="B98" s="207"/>
      <c r="C98" s="207"/>
    </row>
    <row r="99" spans="1:9" ht="16.5" thickBot="1" x14ac:dyDescent="0.3">
      <c r="A99" s="45"/>
    </row>
    <row r="100" spans="1:9" ht="16.5" thickBot="1" x14ac:dyDescent="0.3">
      <c r="A100" s="26">
        <v>4</v>
      </c>
      <c r="B100" s="22" t="s">
        <v>46</v>
      </c>
      <c r="C100" s="22" t="s">
        <v>21</v>
      </c>
    </row>
    <row r="101" spans="1:9" ht="16.5" thickBot="1" x14ac:dyDescent="0.3">
      <c r="A101" s="31" t="s">
        <v>45</v>
      </c>
      <c r="B101" s="24" t="s">
        <v>44</v>
      </c>
      <c r="C101" s="29">
        <f>D88</f>
        <v>24.027331999999998</v>
      </c>
    </row>
    <row r="102" spans="1:9" ht="16.5" thickBot="1" x14ac:dyDescent="0.3">
      <c r="A102" s="31" t="s">
        <v>43</v>
      </c>
      <c r="B102" s="24" t="s">
        <v>42</v>
      </c>
      <c r="C102" s="29">
        <v>0</v>
      </c>
    </row>
    <row r="103" spans="1:9" ht="16.5" thickBot="1" x14ac:dyDescent="0.3">
      <c r="A103" s="205" t="s">
        <v>41</v>
      </c>
      <c r="B103" s="206"/>
      <c r="C103" s="29">
        <f>SUM(C101:C102)</f>
        <v>24.027331999999998</v>
      </c>
    </row>
    <row r="106" spans="1:9" x14ac:dyDescent="0.25">
      <c r="A106" s="204" t="s">
        <v>11</v>
      </c>
      <c r="B106" s="204"/>
      <c r="C106" s="204"/>
    </row>
    <row r="107" spans="1:9" ht="16.5" thickBot="1" x14ac:dyDescent="0.3"/>
    <row r="108" spans="1:9" ht="19.5" thickBot="1" x14ac:dyDescent="0.35">
      <c r="A108" s="26">
        <v>5</v>
      </c>
      <c r="B108" s="37" t="s">
        <v>40</v>
      </c>
      <c r="C108" s="22" t="s">
        <v>21</v>
      </c>
      <c r="F108" s="44"/>
      <c r="G108" s="43"/>
    </row>
    <row r="109" spans="1:9" ht="19.5" thickBot="1" x14ac:dyDescent="0.35">
      <c r="A109" s="31" t="s">
        <v>20</v>
      </c>
      <c r="B109" s="24" t="s">
        <v>39</v>
      </c>
      <c r="C109" s="41">
        <f>'INSUMOS ASG'!E202</f>
        <v>50.348333333333329</v>
      </c>
      <c r="F109" s="40"/>
      <c r="G109" s="42"/>
      <c r="H109" s="38"/>
      <c r="I109" s="38"/>
    </row>
    <row r="110" spans="1:9" ht="16.5" thickBot="1" x14ac:dyDescent="0.3">
      <c r="A110" s="31" t="s">
        <v>18</v>
      </c>
      <c r="B110" s="24" t="s">
        <v>38</v>
      </c>
      <c r="C110" s="41">
        <f>'INSUMOS ASG'!E204</f>
        <v>1184.0866666666666</v>
      </c>
      <c r="F110" s="40"/>
      <c r="G110" s="38"/>
    </row>
    <row r="111" spans="1:9" ht="16.5" thickBot="1" x14ac:dyDescent="0.3">
      <c r="A111" s="31" t="s">
        <v>16</v>
      </c>
      <c r="B111" s="24" t="s">
        <v>304</v>
      </c>
      <c r="C111" s="41">
        <f>'INSUMOS ASG'!E205+'INSUMOS ASG'!E206</f>
        <v>186.31044444444444</v>
      </c>
      <c r="F111" s="40"/>
      <c r="G111" s="38"/>
    </row>
    <row r="112" spans="1:9" ht="16.5" thickBot="1" x14ac:dyDescent="0.3">
      <c r="A112" s="31" t="s">
        <v>14</v>
      </c>
      <c r="B112" s="24" t="s">
        <v>37</v>
      </c>
      <c r="C112" s="41">
        <f>'INSUMOS ASG'!E203</f>
        <v>6.2549999999999999</v>
      </c>
      <c r="F112" s="40"/>
    </row>
    <row r="113" spans="1:8" ht="16.5" thickBot="1" x14ac:dyDescent="0.3">
      <c r="A113" s="205" t="s">
        <v>24</v>
      </c>
      <c r="B113" s="206"/>
      <c r="C113" s="39">
        <f>SUM(C109:C112)</f>
        <v>1427.0004444444444</v>
      </c>
      <c r="H113" s="38"/>
    </row>
    <row r="116" spans="1:8" x14ac:dyDescent="0.25">
      <c r="A116" s="204" t="s">
        <v>36</v>
      </c>
      <c r="B116" s="204"/>
      <c r="C116" s="204"/>
      <c r="D116" s="204"/>
    </row>
    <row r="117" spans="1:8" ht="16.5" thickBot="1" x14ac:dyDescent="0.3"/>
    <row r="118" spans="1:8" ht="16.5" thickBot="1" x14ac:dyDescent="0.3">
      <c r="A118" s="26">
        <v>6</v>
      </c>
      <c r="B118" s="37" t="s">
        <v>35</v>
      </c>
      <c r="C118" s="22" t="s">
        <v>34</v>
      </c>
      <c r="D118" s="22" t="s">
        <v>21</v>
      </c>
    </row>
    <row r="119" spans="1:8" ht="16.5" thickBot="1" x14ac:dyDescent="0.3">
      <c r="A119" s="31" t="s">
        <v>20</v>
      </c>
      <c r="B119" s="24" t="s">
        <v>33</v>
      </c>
      <c r="C119" s="36">
        <v>0.03</v>
      </c>
      <c r="D119" s="29">
        <f>(C139)*C119</f>
        <v>158.02009661672534</v>
      </c>
    </row>
    <row r="120" spans="1:8" ht="16.5" thickBot="1" x14ac:dyDescent="0.3">
      <c r="A120" s="31" t="s">
        <v>18</v>
      </c>
      <c r="B120" s="24" t="s">
        <v>32</v>
      </c>
      <c r="C120" s="36">
        <v>6.7900000000000002E-2</v>
      </c>
      <c r="D120" s="29">
        <f>(C139+D119)*C120</f>
        <v>368.381716569464</v>
      </c>
    </row>
    <row r="121" spans="1:8" ht="16.5" thickBot="1" x14ac:dyDescent="0.3">
      <c r="A121" s="31"/>
      <c r="B121" s="35" t="s">
        <v>31</v>
      </c>
      <c r="C121" s="32">
        <f>SUM(C119:C120)</f>
        <v>9.7900000000000001E-2</v>
      </c>
      <c r="D121" s="29">
        <f>SUM(D119:D120)</f>
        <v>526.40181318618932</v>
      </c>
    </row>
    <row r="122" spans="1:8" ht="16.5" thickBot="1" x14ac:dyDescent="0.3">
      <c r="A122" s="31" t="s">
        <v>16</v>
      </c>
      <c r="B122" s="24" t="s">
        <v>30</v>
      </c>
      <c r="C122" s="34"/>
      <c r="D122" s="34"/>
    </row>
    <row r="123" spans="1:8" ht="16.5" thickBot="1" x14ac:dyDescent="0.3">
      <c r="A123" s="31"/>
      <c r="B123" s="24" t="s">
        <v>29</v>
      </c>
      <c r="C123" s="32"/>
      <c r="D123" s="33"/>
    </row>
    <row r="124" spans="1:8" ht="16.5" thickBot="1" x14ac:dyDescent="0.3">
      <c r="A124" s="31"/>
      <c r="B124" s="24" t="s">
        <v>28</v>
      </c>
      <c r="C124" s="32">
        <v>6.4999999999999997E-3</v>
      </c>
      <c r="D124" s="29">
        <f>$C$141*C124</f>
        <v>41.225275000000003</v>
      </c>
    </row>
    <row r="125" spans="1:8" ht="16.5" thickBot="1" x14ac:dyDescent="0.3">
      <c r="A125" s="31"/>
      <c r="B125" s="24" t="s">
        <v>27</v>
      </c>
      <c r="C125" s="32">
        <v>0.03</v>
      </c>
      <c r="D125" s="29">
        <f>$C$141*C125</f>
        <v>190.2705</v>
      </c>
    </row>
    <row r="126" spans="1:8" ht="16.5" thickBot="1" x14ac:dyDescent="0.3">
      <c r="A126" s="31"/>
      <c r="B126" s="24" t="s">
        <v>26</v>
      </c>
      <c r="C126" s="30"/>
      <c r="D126" s="29"/>
    </row>
    <row r="127" spans="1:8" ht="16.5" thickBot="1" x14ac:dyDescent="0.3">
      <c r="A127" s="31"/>
      <c r="B127" s="24" t="s">
        <v>25</v>
      </c>
      <c r="C127" s="30">
        <v>0.05</v>
      </c>
      <c r="D127" s="29">
        <f>$C$141*C127</f>
        <v>317.11750000000006</v>
      </c>
    </row>
    <row r="128" spans="1:8" ht="16.5" thickBot="1" x14ac:dyDescent="0.3">
      <c r="A128" s="205" t="s">
        <v>24</v>
      </c>
      <c r="B128" s="206"/>
      <c r="C128" s="28">
        <f>C124+C125+C127</f>
        <v>8.6499999999999994E-2</v>
      </c>
      <c r="D128" s="27">
        <f>(C139+D119+D120)/(1-C128)-(C139+D119+D120)</f>
        <v>548.61343048950584</v>
      </c>
    </row>
    <row r="131" spans="1:9" x14ac:dyDescent="0.25">
      <c r="A131" s="204" t="s">
        <v>23</v>
      </c>
      <c r="B131" s="204"/>
      <c r="C131" s="204"/>
    </row>
    <row r="132" spans="1:9" ht="16.5" thickBot="1" x14ac:dyDescent="0.3"/>
    <row r="133" spans="1:9" ht="16.5" thickBot="1" x14ac:dyDescent="0.3">
      <c r="A133" s="26"/>
      <c r="B133" s="22" t="s">
        <v>22</v>
      </c>
      <c r="C133" s="22" t="s">
        <v>21</v>
      </c>
    </row>
    <row r="134" spans="1:9" ht="16.5" thickBot="1" x14ac:dyDescent="0.3">
      <c r="A134" s="25" t="s">
        <v>20</v>
      </c>
      <c r="B134" s="24" t="s">
        <v>19</v>
      </c>
      <c r="C134" s="23">
        <f>C16</f>
        <v>1515.92</v>
      </c>
    </row>
    <row r="135" spans="1:9" ht="16.5" thickBot="1" x14ac:dyDescent="0.3">
      <c r="A135" s="25" t="s">
        <v>18</v>
      </c>
      <c r="B135" s="24" t="s">
        <v>17</v>
      </c>
      <c r="C135" s="23">
        <f>C61</f>
        <v>2202.3179702400002</v>
      </c>
    </row>
    <row r="136" spans="1:9" ht="16.5" thickBot="1" x14ac:dyDescent="0.3">
      <c r="A136" s="25" t="s">
        <v>16</v>
      </c>
      <c r="B136" s="24" t="s">
        <v>15</v>
      </c>
      <c r="C136" s="23">
        <f>D73</f>
        <v>98.070807206400019</v>
      </c>
    </row>
    <row r="137" spans="1:9" ht="16.5" thickBot="1" x14ac:dyDescent="0.3">
      <c r="A137" s="25" t="s">
        <v>14</v>
      </c>
      <c r="B137" s="24" t="s">
        <v>13</v>
      </c>
      <c r="C137" s="23">
        <f>C103</f>
        <v>24.027331999999998</v>
      </c>
    </row>
    <row r="138" spans="1:9" ht="16.5" thickBot="1" x14ac:dyDescent="0.3">
      <c r="A138" s="25" t="s">
        <v>12</v>
      </c>
      <c r="B138" s="24" t="s">
        <v>11</v>
      </c>
      <c r="C138" s="23">
        <f>C113</f>
        <v>1427.0004444444444</v>
      </c>
    </row>
    <row r="139" spans="1:9" ht="16.5" thickBot="1" x14ac:dyDescent="0.3">
      <c r="A139" s="205" t="s">
        <v>10</v>
      </c>
      <c r="B139" s="206"/>
      <c r="C139" s="23">
        <f>SUM(C134:C138)</f>
        <v>5267.3365538908447</v>
      </c>
    </row>
    <row r="140" spans="1:9" ht="16.5" thickBot="1" x14ac:dyDescent="0.3">
      <c r="A140" s="25" t="s">
        <v>9</v>
      </c>
      <c r="B140" s="24" t="s">
        <v>8</v>
      </c>
      <c r="C140" s="23">
        <f>D121+D128</f>
        <v>1075.0152436756953</v>
      </c>
    </row>
    <row r="141" spans="1:9" ht="16.5" thickBot="1" x14ac:dyDescent="0.3">
      <c r="A141" s="205" t="s">
        <v>7</v>
      </c>
      <c r="B141" s="206"/>
      <c r="C141" s="21">
        <f>ROUND(SUM(C139:C140),2)</f>
        <v>6342.35</v>
      </c>
    </row>
    <row r="142" spans="1:9" ht="16.5" thickBot="1" x14ac:dyDescent="0.3"/>
    <row r="143" spans="1:9" x14ac:dyDescent="0.25">
      <c r="A143" s="20" t="s">
        <v>6</v>
      </c>
      <c r="B143" s="19" t="s">
        <v>5</v>
      </c>
      <c r="C143" s="18">
        <f>C128</f>
        <v>8.6499999999999994E-2</v>
      </c>
      <c r="D143" s="4"/>
      <c r="E143" s="4"/>
      <c r="F143" s="4"/>
      <c r="G143" s="4"/>
      <c r="H143" s="3"/>
      <c r="I143" s="2"/>
    </row>
    <row r="144" spans="1:9" x14ac:dyDescent="0.25">
      <c r="A144" s="14"/>
      <c r="B144" s="4">
        <v>100</v>
      </c>
      <c r="C144" s="17"/>
      <c r="D144" s="4"/>
      <c r="E144" s="4"/>
      <c r="F144" s="4"/>
      <c r="G144" s="4"/>
      <c r="H144" s="3"/>
      <c r="I144" s="2"/>
    </row>
    <row r="145" spans="1:9" x14ac:dyDescent="0.25">
      <c r="A145" s="11"/>
      <c r="B145" s="9"/>
      <c r="C145" s="10"/>
      <c r="D145" s="9"/>
      <c r="E145" s="9"/>
      <c r="F145" s="9"/>
      <c r="G145" s="9"/>
      <c r="H145" s="9"/>
      <c r="I145" s="8"/>
    </row>
    <row r="146" spans="1:9" x14ac:dyDescent="0.25">
      <c r="A146" s="14" t="s">
        <v>4</v>
      </c>
      <c r="B146" s="4" t="s">
        <v>3</v>
      </c>
      <c r="C146" s="16">
        <f>SUM(C139+D119+D120)</f>
        <v>5793.7383670770332</v>
      </c>
      <c r="D146" s="4"/>
      <c r="E146" s="4"/>
      <c r="F146" s="4"/>
      <c r="G146" s="4"/>
      <c r="H146" s="3"/>
      <c r="I146" s="12"/>
    </row>
    <row r="147" spans="1:9" x14ac:dyDescent="0.25">
      <c r="A147" s="11"/>
      <c r="B147" s="9"/>
      <c r="C147" s="10"/>
      <c r="D147" s="9"/>
      <c r="E147" s="9"/>
      <c r="F147" s="9"/>
      <c r="G147" s="9"/>
      <c r="H147" s="9"/>
      <c r="I147" s="15"/>
    </row>
    <row r="148" spans="1:9" x14ac:dyDescent="0.25">
      <c r="A148" s="14" t="s">
        <v>2</v>
      </c>
      <c r="B148" s="4" t="s">
        <v>1</v>
      </c>
      <c r="C148" s="13">
        <f>(C146/(1-C128))</f>
        <v>6342.3517975665391</v>
      </c>
      <c r="D148" s="4"/>
      <c r="E148" s="4"/>
      <c r="F148" s="4"/>
      <c r="G148" s="4"/>
      <c r="H148" s="3"/>
      <c r="I148" s="12"/>
    </row>
    <row r="149" spans="1:9" x14ac:dyDescent="0.25">
      <c r="A149" s="11"/>
      <c r="B149" s="9"/>
      <c r="C149" s="10"/>
      <c r="D149" s="9"/>
      <c r="E149" s="9"/>
      <c r="F149" s="9"/>
      <c r="G149" s="9"/>
      <c r="H149" s="9"/>
      <c r="I149" s="8"/>
    </row>
    <row r="150" spans="1:9" ht="16.5" thickBot="1" x14ac:dyDescent="0.3">
      <c r="A150" s="7"/>
      <c r="B150" s="6" t="s">
        <v>0</v>
      </c>
      <c r="C150" s="5">
        <f>C148-C146</f>
        <v>548.61343048950584</v>
      </c>
      <c r="D150" s="4"/>
      <c r="E150" s="4"/>
      <c r="F150" s="4"/>
      <c r="G150" s="4"/>
      <c r="H150" s="3"/>
      <c r="I150" s="2"/>
    </row>
  </sheetData>
  <mergeCells count="32">
    <mergeCell ref="A141:B141"/>
    <mergeCell ref="A103:B103"/>
    <mergeCell ref="A106:C106"/>
    <mergeCell ref="A113:B113"/>
    <mergeCell ref="A116:D116"/>
    <mergeCell ref="A128:B128"/>
    <mergeCell ref="A131:C131"/>
    <mergeCell ref="A88:B88"/>
    <mergeCell ref="A91:C91"/>
    <mergeCell ref="A95:B95"/>
    <mergeCell ref="A98:C98"/>
    <mergeCell ref="A139:B139"/>
    <mergeCell ref="A61:B61"/>
    <mergeCell ref="A64:D64"/>
    <mergeCell ref="A73:B73"/>
    <mergeCell ref="A76:D76"/>
    <mergeCell ref="A79:D79"/>
    <mergeCell ref="A29:D29"/>
    <mergeCell ref="A40:B40"/>
    <mergeCell ref="A43:C43"/>
    <mergeCell ref="A52:B52"/>
    <mergeCell ref="A55:C55"/>
    <mergeCell ref="A6:C6"/>
    <mergeCell ref="A16:B16"/>
    <mergeCell ref="A19:D19"/>
    <mergeCell ref="A21:D21"/>
    <mergeCell ref="A26:B26"/>
    <mergeCell ref="A1:D1"/>
    <mergeCell ref="A2:D2"/>
    <mergeCell ref="A3:D3"/>
    <mergeCell ref="A4:D4"/>
    <mergeCell ref="A5:C5"/>
  </mergeCells>
  <pageMargins left="0.511811024" right="0.511811024" top="0.78740157499999996" bottom="0.78740157499999996" header="0.31496062000000002" footer="0.31496062000000002"/>
  <pageSetup paperSize="9" scale="75" orientation="portrait" r:id="rId1"/>
  <rowBreaks count="2" manualBreakCount="2">
    <brk id="54" max="16383" man="1"/>
    <brk id="1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AD9C4-E6F0-4380-8AC2-A8D550AB1199}">
  <sheetPr>
    <tabColor rgb="FFFFFF00"/>
  </sheetPr>
  <dimension ref="A1:I150"/>
  <sheetViews>
    <sheetView showGridLines="0" tabSelected="1" view="pageBreakPreview" topLeftCell="A115" zoomScaleNormal="100" zoomScaleSheetLayoutView="100" workbookViewId="0">
      <selection activeCell="C134" sqref="C134:C141"/>
    </sheetView>
  </sheetViews>
  <sheetFormatPr defaultRowHeight="15.75" x14ac:dyDescent="0.25"/>
  <cols>
    <col min="1" max="1" width="9.140625" style="1"/>
    <col min="2" max="2" width="72.140625" style="1" customWidth="1"/>
    <col min="3" max="3" width="18" style="1" customWidth="1"/>
    <col min="4" max="4" width="16.7109375" style="1" customWidth="1"/>
    <col min="5" max="5" width="12.7109375" style="1" customWidth="1"/>
    <col min="6" max="6" width="12" style="1" customWidth="1"/>
    <col min="7" max="7" width="32.28515625" style="1" customWidth="1"/>
    <col min="8" max="8" width="17.42578125" style="1" customWidth="1"/>
    <col min="9" max="9" width="15.140625" style="1" bestFit="1" customWidth="1"/>
    <col min="10" max="16384" width="9.140625" style="1"/>
  </cols>
  <sheetData>
    <row r="1" spans="1:4" ht="23.25" x14ac:dyDescent="0.35">
      <c r="A1" s="200" t="s">
        <v>97</v>
      </c>
      <c r="B1" s="200"/>
      <c r="C1" s="200"/>
      <c r="D1" s="200"/>
    </row>
    <row r="2" spans="1:4" ht="48.6" customHeight="1" x14ac:dyDescent="0.25">
      <c r="A2" s="201" t="s">
        <v>343</v>
      </c>
      <c r="B2" s="201"/>
      <c r="C2" s="201"/>
      <c r="D2" s="201"/>
    </row>
    <row r="3" spans="1:4" x14ac:dyDescent="0.25">
      <c r="A3" s="202" t="s">
        <v>96</v>
      </c>
      <c r="B3" s="202"/>
      <c r="C3" s="202"/>
      <c r="D3" s="202"/>
    </row>
    <row r="4" spans="1:4" x14ac:dyDescent="0.25">
      <c r="A4" s="203" t="s">
        <v>344</v>
      </c>
      <c r="B4" s="203"/>
      <c r="C4" s="203"/>
      <c r="D4" s="203"/>
    </row>
    <row r="5" spans="1:4" x14ac:dyDescent="0.25">
      <c r="A5" s="203" t="s">
        <v>94</v>
      </c>
      <c r="B5" s="203"/>
      <c r="C5" s="203"/>
    </row>
    <row r="6" spans="1:4" x14ac:dyDescent="0.25">
      <c r="A6" s="204" t="s">
        <v>19</v>
      </c>
      <c r="B6" s="204"/>
      <c r="C6" s="204"/>
    </row>
    <row r="7" spans="1:4" ht="16.5" thickBot="1" x14ac:dyDescent="0.3"/>
    <row r="8" spans="1:4" ht="16.5" thickBot="1" x14ac:dyDescent="0.3">
      <c r="A8" s="26">
        <v>1</v>
      </c>
      <c r="B8" s="22" t="s">
        <v>93</v>
      </c>
      <c r="C8" s="22" t="s">
        <v>21</v>
      </c>
    </row>
    <row r="9" spans="1:4" ht="16.5" thickBot="1" x14ac:dyDescent="0.3">
      <c r="A9" s="31" t="s">
        <v>20</v>
      </c>
      <c r="B9" s="24" t="s">
        <v>92</v>
      </c>
      <c r="C9" s="62"/>
    </row>
    <row r="10" spans="1:4" ht="16.5" thickBot="1" x14ac:dyDescent="0.3">
      <c r="A10" s="31" t="s">
        <v>18</v>
      </c>
      <c r="B10" s="24" t="s">
        <v>91</v>
      </c>
      <c r="C10" s="29"/>
    </row>
    <row r="11" spans="1:4" ht="16.5" thickBot="1" x14ac:dyDescent="0.3">
      <c r="A11" s="31" t="s">
        <v>16</v>
      </c>
      <c r="B11" s="24" t="s">
        <v>90</v>
      </c>
      <c r="C11" s="29"/>
    </row>
    <row r="12" spans="1:4" ht="16.5" thickBot="1" x14ac:dyDescent="0.3">
      <c r="A12" s="31" t="s">
        <v>14</v>
      </c>
      <c r="B12" s="24" t="s">
        <v>89</v>
      </c>
      <c r="C12" s="29"/>
    </row>
    <row r="13" spans="1:4" ht="16.5" thickBot="1" x14ac:dyDescent="0.3">
      <c r="A13" s="31" t="s">
        <v>12</v>
      </c>
      <c r="B13" s="24" t="s">
        <v>88</v>
      </c>
      <c r="C13" s="29"/>
    </row>
    <row r="14" spans="1:4" ht="16.5" thickBot="1" x14ac:dyDescent="0.3">
      <c r="A14" s="31"/>
      <c r="B14" s="24"/>
      <c r="C14" s="29"/>
    </row>
    <row r="15" spans="1:4" ht="16.5" thickBot="1" x14ac:dyDescent="0.3">
      <c r="A15" s="31" t="s">
        <v>77</v>
      </c>
      <c r="B15" s="24" t="s">
        <v>50</v>
      </c>
      <c r="C15" s="29"/>
    </row>
    <row r="16" spans="1:4" ht="16.5" thickBot="1" x14ac:dyDescent="0.3">
      <c r="A16" s="205" t="s">
        <v>41</v>
      </c>
      <c r="B16" s="206"/>
      <c r="C16" s="29"/>
    </row>
    <row r="19" spans="1:4" x14ac:dyDescent="0.25">
      <c r="A19" s="204" t="s">
        <v>17</v>
      </c>
      <c r="B19" s="204"/>
      <c r="C19" s="204"/>
      <c r="D19" s="204"/>
    </row>
    <row r="20" spans="1:4" x14ac:dyDescent="0.25">
      <c r="A20" s="45"/>
    </row>
    <row r="21" spans="1:4" x14ac:dyDescent="0.25">
      <c r="A21" s="207" t="s">
        <v>87</v>
      </c>
      <c r="B21" s="207"/>
      <c r="C21" s="207"/>
      <c r="D21" s="207"/>
    </row>
    <row r="22" spans="1:4" ht="16.5" thickBot="1" x14ac:dyDescent="0.3"/>
    <row r="23" spans="1:4" ht="16.5" thickBot="1" x14ac:dyDescent="0.3">
      <c r="A23" s="26" t="s">
        <v>68</v>
      </c>
      <c r="B23" s="22" t="s">
        <v>67</v>
      </c>
      <c r="C23" s="22" t="s">
        <v>34</v>
      </c>
      <c r="D23" s="22" t="s">
        <v>21</v>
      </c>
    </row>
    <row r="24" spans="1:4" ht="16.5" thickBot="1" x14ac:dyDescent="0.3">
      <c r="A24" s="31" t="s">
        <v>20</v>
      </c>
      <c r="B24" s="24" t="s">
        <v>86</v>
      </c>
      <c r="C24" s="57"/>
      <c r="D24" s="61"/>
    </row>
    <row r="25" spans="1:4" ht="16.5" thickBot="1" x14ac:dyDescent="0.3">
      <c r="A25" s="31" t="s">
        <v>18</v>
      </c>
      <c r="B25" s="24" t="s">
        <v>85</v>
      </c>
      <c r="C25" s="57"/>
      <c r="D25" s="60"/>
    </row>
    <row r="26" spans="1:4" ht="16.5" thickBot="1" x14ac:dyDescent="0.3">
      <c r="A26" s="205" t="s">
        <v>41</v>
      </c>
      <c r="B26" s="206"/>
      <c r="C26" s="57"/>
      <c r="D26" s="59"/>
    </row>
    <row r="29" spans="1:4" ht="32.25" customHeight="1" x14ac:dyDescent="0.25">
      <c r="A29" s="208" t="s">
        <v>84</v>
      </c>
      <c r="B29" s="208"/>
      <c r="C29" s="208"/>
      <c r="D29" s="208"/>
    </row>
    <row r="30" spans="1:4" ht="16.5" thickBot="1" x14ac:dyDescent="0.3"/>
    <row r="31" spans="1:4" ht="16.5" thickBot="1" x14ac:dyDescent="0.3">
      <c r="A31" s="26" t="s">
        <v>66</v>
      </c>
      <c r="B31" s="22" t="s">
        <v>65</v>
      </c>
      <c r="C31" s="22" t="s">
        <v>34</v>
      </c>
      <c r="D31" s="22" t="s">
        <v>21</v>
      </c>
    </row>
    <row r="32" spans="1:4" ht="16.5" thickBot="1" x14ac:dyDescent="0.3">
      <c r="A32" s="31" t="s">
        <v>20</v>
      </c>
      <c r="B32" s="24" t="s">
        <v>83</v>
      </c>
      <c r="C32" s="57"/>
      <c r="D32" s="54"/>
    </row>
    <row r="33" spans="1:4" ht="16.5" thickBot="1" x14ac:dyDescent="0.3">
      <c r="A33" s="31" t="s">
        <v>18</v>
      </c>
      <c r="B33" s="24" t="s">
        <v>82</v>
      </c>
      <c r="C33" s="57"/>
      <c r="D33" s="54"/>
    </row>
    <row r="34" spans="1:4" ht="16.5" thickBot="1" x14ac:dyDescent="0.3">
      <c r="A34" s="31" t="s">
        <v>16</v>
      </c>
      <c r="B34" s="24" t="s">
        <v>345</v>
      </c>
      <c r="C34" s="58"/>
      <c r="D34" s="54"/>
    </row>
    <row r="35" spans="1:4" ht="16.5" thickBot="1" x14ac:dyDescent="0.3">
      <c r="A35" s="31" t="s">
        <v>14</v>
      </c>
      <c r="B35" s="24" t="s">
        <v>80</v>
      </c>
      <c r="C35" s="57"/>
      <c r="D35" s="54"/>
    </row>
    <row r="36" spans="1:4" ht="16.5" thickBot="1" x14ac:dyDescent="0.3">
      <c r="A36" s="31" t="s">
        <v>12</v>
      </c>
      <c r="B36" s="24" t="s">
        <v>79</v>
      </c>
      <c r="C36" s="57"/>
      <c r="D36" s="54"/>
    </row>
    <row r="37" spans="1:4" ht="16.5" thickBot="1" x14ac:dyDescent="0.3">
      <c r="A37" s="31" t="s">
        <v>9</v>
      </c>
      <c r="B37" s="24" t="s">
        <v>78</v>
      </c>
      <c r="C37" s="57"/>
      <c r="D37" s="54"/>
    </row>
    <row r="38" spans="1:4" ht="16.5" thickBot="1" x14ac:dyDescent="0.3">
      <c r="A38" s="31" t="s">
        <v>77</v>
      </c>
      <c r="B38" s="24" t="s">
        <v>76</v>
      </c>
      <c r="C38" s="57"/>
      <c r="D38" s="54"/>
    </row>
    <row r="39" spans="1:4" ht="16.5" thickBot="1" x14ac:dyDescent="0.3">
      <c r="A39" s="31" t="s">
        <v>75</v>
      </c>
      <c r="B39" s="24" t="s">
        <v>74</v>
      </c>
      <c r="C39" s="57"/>
      <c r="D39" s="54"/>
    </row>
    <row r="40" spans="1:4" ht="16.5" thickBot="1" x14ac:dyDescent="0.3">
      <c r="A40" s="205" t="s">
        <v>24</v>
      </c>
      <c r="B40" s="206"/>
      <c r="C40" s="56"/>
      <c r="D40" s="53"/>
    </row>
    <row r="43" spans="1:4" x14ac:dyDescent="0.25">
      <c r="A43" s="207" t="s">
        <v>73</v>
      </c>
      <c r="B43" s="207"/>
      <c r="C43" s="207"/>
    </row>
    <row r="44" spans="1:4" ht="16.5" thickBot="1" x14ac:dyDescent="0.3"/>
    <row r="45" spans="1:4" ht="16.5" thickBot="1" x14ac:dyDescent="0.3">
      <c r="A45" s="26" t="s">
        <v>64</v>
      </c>
      <c r="B45" s="22" t="s">
        <v>63</v>
      </c>
      <c r="C45" s="22" t="s">
        <v>21</v>
      </c>
    </row>
    <row r="46" spans="1:4" ht="16.5" thickBot="1" x14ac:dyDescent="0.3">
      <c r="A46" s="31" t="s">
        <v>20</v>
      </c>
      <c r="B46" s="24" t="s">
        <v>72</v>
      </c>
      <c r="C46" s="29"/>
    </row>
    <row r="47" spans="1:4" ht="16.5" thickBot="1" x14ac:dyDescent="0.3">
      <c r="A47" s="31" t="s">
        <v>18</v>
      </c>
      <c r="B47" s="24" t="s">
        <v>71</v>
      </c>
      <c r="C47" s="55"/>
    </row>
    <row r="48" spans="1:4" ht="16.5" thickBot="1" x14ac:dyDescent="0.3">
      <c r="A48" s="31" t="s">
        <v>16</v>
      </c>
      <c r="B48" s="24" t="s">
        <v>98</v>
      </c>
      <c r="C48" s="55"/>
    </row>
    <row r="49" spans="1:4" ht="16.5" thickBot="1" x14ac:dyDescent="0.3">
      <c r="A49" s="31" t="s">
        <v>14</v>
      </c>
      <c r="B49" s="24" t="s">
        <v>99</v>
      </c>
      <c r="C49" s="55"/>
    </row>
    <row r="50" spans="1:4" ht="16.5" thickBot="1" x14ac:dyDescent="0.3">
      <c r="A50" s="31" t="s">
        <v>12</v>
      </c>
      <c r="B50" s="24" t="s">
        <v>100</v>
      </c>
      <c r="C50" s="55"/>
    </row>
    <row r="51" spans="1:4" ht="16.5" thickBot="1" x14ac:dyDescent="0.3">
      <c r="A51" s="31" t="s">
        <v>9</v>
      </c>
      <c r="B51" s="24" t="s">
        <v>50</v>
      </c>
      <c r="C51" s="29"/>
    </row>
    <row r="52" spans="1:4" ht="16.5" thickBot="1" x14ac:dyDescent="0.3">
      <c r="A52" s="205" t="s">
        <v>41</v>
      </c>
      <c r="B52" s="206"/>
      <c r="C52" s="39"/>
    </row>
    <row r="55" spans="1:4" x14ac:dyDescent="0.25">
      <c r="A55" s="207" t="s">
        <v>70</v>
      </c>
      <c r="B55" s="207"/>
      <c r="C55" s="207"/>
    </row>
    <row r="56" spans="1:4" ht="16.5" thickBot="1" x14ac:dyDescent="0.3"/>
    <row r="57" spans="1:4" ht="16.5" thickBot="1" x14ac:dyDescent="0.3">
      <c r="A57" s="26">
        <v>2</v>
      </c>
      <c r="B57" s="22" t="s">
        <v>69</v>
      </c>
      <c r="C57" s="22" t="s">
        <v>21</v>
      </c>
    </row>
    <row r="58" spans="1:4" ht="16.5" thickBot="1" x14ac:dyDescent="0.3">
      <c r="A58" s="31" t="s">
        <v>68</v>
      </c>
      <c r="B58" s="24" t="s">
        <v>67</v>
      </c>
      <c r="C58" s="54"/>
    </row>
    <row r="59" spans="1:4" ht="16.5" thickBot="1" x14ac:dyDescent="0.3">
      <c r="A59" s="31" t="s">
        <v>66</v>
      </c>
      <c r="B59" s="24" t="s">
        <v>65</v>
      </c>
      <c r="C59" s="54"/>
    </row>
    <row r="60" spans="1:4" ht="16.5" thickBot="1" x14ac:dyDescent="0.3">
      <c r="A60" s="31" t="s">
        <v>64</v>
      </c>
      <c r="B60" s="24" t="s">
        <v>63</v>
      </c>
      <c r="C60" s="54"/>
    </row>
    <row r="61" spans="1:4" ht="16.5" thickBot="1" x14ac:dyDescent="0.3">
      <c r="A61" s="205" t="s">
        <v>41</v>
      </c>
      <c r="B61" s="206"/>
      <c r="C61" s="53"/>
    </row>
    <row r="62" spans="1:4" x14ac:dyDescent="0.25">
      <c r="A62" s="52"/>
    </row>
    <row r="64" spans="1:4" x14ac:dyDescent="0.25">
      <c r="A64" s="204" t="s">
        <v>15</v>
      </c>
      <c r="B64" s="204"/>
      <c r="C64" s="204"/>
      <c r="D64" s="204"/>
    </row>
    <row r="65" spans="1:4" ht="16.5" thickBot="1" x14ac:dyDescent="0.3"/>
    <row r="66" spans="1:4" ht="16.5" thickBot="1" x14ac:dyDescent="0.3">
      <c r="A66" s="26">
        <v>3</v>
      </c>
      <c r="B66" s="22" t="s">
        <v>62</v>
      </c>
      <c r="C66" s="22" t="s">
        <v>34</v>
      </c>
      <c r="D66" s="22" t="s">
        <v>21</v>
      </c>
    </row>
    <row r="67" spans="1:4" ht="16.5" thickBot="1" x14ac:dyDescent="0.3">
      <c r="A67" s="31" t="s">
        <v>20</v>
      </c>
      <c r="B67" s="50" t="s">
        <v>61</v>
      </c>
      <c r="C67" s="32"/>
      <c r="D67" s="48"/>
    </row>
    <row r="68" spans="1:4" ht="16.5" thickBot="1" x14ac:dyDescent="0.3">
      <c r="A68" s="31" t="s">
        <v>18</v>
      </c>
      <c r="B68" s="50" t="s">
        <v>60</v>
      </c>
      <c r="C68" s="32"/>
      <c r="D68" s="49"/>
    </row>
    <row r="69" spans="1:4" ht="16.5" thickBot="1" x14ac:dyDescent="0.3">
      <c r="A69" s="31" t="s">
        <v>16</v>
      </c>
      <c r="B69" s="50" t="s">
        <v>59</v>
      </c>
      <c r="C69" s="32"/>
      <c r="D69" s="48"/>
    </row>
    <row r="70" spans="1:4" ht="16.5" thickBot="1" x14ac:dyDescent="0.3">
      <c r="A70" s="31" t="s">
        <v>14</v>
      </c>
      <c r="B70" s="50" t="s">
        <v>58</v>
      </c>
      <c r="C70" s="51"/>
      <c r="D70" s="63"/>
    </row>
    <row r="71" spans="1:4" ht="16.5" thickBot="1" x14ac:dyDescent="0.3">
      <c r="A71" s="31" t="s">
        <v>12</v>
      </c>
      <c r="B71" s="50" t="s">
        <v>57</v>
      </c>
      <c r="C71" s="32"/>
      <c r="D71" s="64"/>
    </row>
    <row r="72" spans="1:4" ht="16.5" thickBot="1" x14ac:dyDescent="0.3">
      <c r="A72" s="31" t="s">
        <v>9</v>
      </c>
      <c r="B72" s="50" t="s">
        <v>56</v>
      </c>
      <c r="C72" s="32"/>
      <c r="D72" s="64"/>
    </row>
    <row r="73" spans="1:4" ht="16.5" thickBot="1" x14ac:dyDescent="0.3">
      <c r="A73" s="205" t="s">
        <v>41</v>
      </c>
      <c r="B73" s="206"/>
      <c r="C73" s="30"/>
      <c r="D73" s="47"/>
    </row>
    <row r="76" spans="1:4" x14ac:dyDescent="0.25">
      <c r="A76" s="204" t="s">
        <v>13</v>
      </c>
      <c r="B76" s="204"/>
      <c r="C76" s="204"/>
      <c r="D76" s="204"/>
    </row>
    <row r="79" spans="1:4" x14ac:dyDescent="0.25">
      <c r="A79" s="204" t="s">
        <v>55</v>
      </c>
      <c r="B79" s="204"/>
      <c r="C79" s="204"/>
      <c r="D79" s="204"/>
    </row>
    <row r="80" spans="1:4" ht="16.5" thickBot="1" x14ac:dyDescent="0.3">
      <c r="A80" s="45"/>
    </row>
    <row r="81" spans="1:4" ht="16.5" thickBot="1" x14ac:dyDescent="0.3">
      <c r="A81" s="26" t="s">
        <v>45</v>
      </c>
      <c r="B81" s="22" t="s">
        <v>44</v>
      </c>
      <c r="C81" s="22" t="s">
        <v>34</v>
      </c>
      <c r="D81" s="22" t="s">
        <v>21</v>
      </c>
    </row>
    <row r="82" spans="1:4" ht="16.5" thickBot="1" x14ac:dyDescent="0.3">
      <c r="A82" s="31" t="s">
        <v>20</v>
      </c>
      <c r="B82" s="24" t="s">
        <v>54</v>
      </c>
      <c r="C82" s="32"/>
      <c r="D82" s="64"/>
    </row>
    <row r="83" spans="1:4" ht="16.5" thickBot="1" x14ac:dyDescent="0.3">
      <c r="A83" s="31" t="s">
        <v>18</v>
      </c>
      <c r="B83" s="24" t="s">
        <v>44</v>
      </c>
      <c r="C83" s="32"/>
      <c r="D83" s="63"/>
    </row>
    <row r="84" spans="1:4" ht="16.5" thickBot="1" x14ac:dyDescent="0.3">
      <c r="A84" s="31" t="s">
        <v>16</v>
      </c>
      <c r="B84" s="24" t="s">
        <v>53</v>
      </c>
      <c r="C84" s="32"/>
      <c r="D84" s="64"/>
    </row>
    <row r="85" spans="1:4" ht="16.5" thickBot="1" x14ac:dyDescent="0.3">
      <c r="A85" s="31" t="s">
        <v>14</v>
      </c>
      <c r="B85" s="24" t="s">
        <v>52</v>
      </c>
      <c r="C85" s="32"/>
      <c r="D85" s="63"/>
    </row>
    <row r="86" spans="1:4" ht="16.5" thickBot="1" x14ac:dyDescent="0.3">
      <c r="A86" s="31" t="s">
        <v>12</v>
      </c>
      <c r="B86" s="24" t="s">
        <v>51</v>
      </c>
      <c r="C86" s="32"/>
      <c r="D86" s="64"/>
    </row>
    <row r="87" spans="1:4" ht="16.5" thickBot="1" x14ac:dyDescent="0.3">
      <c r="A87" s="31" t="s">
        <v>9</v>
      </c>
      <c r="B87" s="24" t="s">
        <v>50</v>
      </c>
      <c r="C87" s="32"/>
      <c r="D87" s="48"/>
    </row>
    <row r="88" spans="1:4" ht="16.5" thickBot="1" x14ac:dyDescent="0.3">
      <c r="A88" s="205" t="s">
        <v>24</v>
      </c>
      <c r="B88" s="206"/>
      <c r="C88" s="30"/>
      <c r="D88" s="47"/>
    </row>
    <row r="91" spans="1:4" x14ac:dyDescent="0.25">
      <c r="A91" s="207" t="s">
        <v>49</v>
      </c>
      <c r="B91" s="207"/>
      <c r="C91" s="207"/>
    </row>
    <row r="92" spans="1:4" ht="16.5" thickBot="1" x14ac:dyDescent="0.3">
      <c r="A92" s="45"/>
    </row>
    <row r="93" spans="1:4" ht="16.5" thickBot="1" x14ac:dyDescent="0.3">
      <c r="A93" s="26" t="s">
        <v>43</v>
      </c>
      <c r="B93" s="22" t="s">
        <v>42</v>
      </c>
      <c r="C93" s="22" t="s">
        <v>21</v>
      </c>
    </row>
    <row r="94" spans="1:4" ht="16.5" thickBot="1" x14ac:dyDescent="0.3">
      <c r="A94" s="31" t="s">
        <v>20</v>
      </c>
      <c r="B94" s="24" t="s">
        <v>48</v>
      </c>
      <c r="C94" s="29"/>
    </row>
    <row r="95" spans="1:4" ht="16.5" thickBot="1" x14ac:dyDescent="0.3">
      <c r="A95" s="205" t="s">
        <v>41</v>
      </c>
      <c r="B95" s="206"/>
      <c r="C95" s="46"/>
    </row>
    <row r="98" spans="1:9" x14ac:dyDescent="0.25">
      <c r="A98" s="207" t="s">
        <v>47</v>
      </c>
      <c r="B98" s="207"/>
      <c r="C98" s="207"/>
    </row>
    <row r="99" spans="1:9" ht="16.5" thickBot="1" x14ac:dyDescent="0.3">
      <c r="A99" s="45"/>
    </row>
    <row r="100" spans="1:9" ht="16.5" thickBot="1" x14ac:dyDescent="0.3">
      <c r="A100" s="26">
        <v>4</v>
      </c>
      <c r="B100" s="22" t="s">
        <v>46</v>
      </c>
      <c r="C100" s="22" t="s">
        <v>21</v>
      </c>
    </row>
    <row r="101" spans="1:9" ht="16.5" thickBot="1" x14ac:dyDescent="0.3">
      <c r="A101" s="31" t="s">
        <v>45</v>
      </c>
      <c r="B101" s="24" t="s">
        <v>44</v>
      </c>
      <c r="C101" s="29"/>
    </row>
    <row r="102" spans="1:9" ht="16.5" thickBot="1" x14ac:dyDescent="0.3">
      <c r="A102" s="31" t="s">
        <v>43</v>
      </c>
      <c r="B102" s="24" t="s">
        <v>42</v>
      </c>
      <c r="C102" s="29"/>
    </row>
    <row r="103" spans="1:9" ht="16.5" thickBot="1" x14ac:dyDescent="0.3">
      <c r="A103" s="205" t="s">
        <v>41</v>
      </c>
      <c r="B103" s="206"/>
      <c r="C103" s="29"/>
    </row>
    <row r="106" spans="1:9" x14ac:dyDescent="0.25">
      <c r="A106" s="204" t="s">
        <v>11</v>
      </c>
      <c r="B106" s="204"/>
      <c r="C106" s="204"/>
    </row>
    <row r="107" spans="1:9" ht="16.5" thickBot="1" x14ac:dyDescent="0.3"/>
    <row r="108" spans="1:9" ht="19.5" thickBot="1" x14ac:dyDescent="0.35">
      <c r="A108" s="26">
        <v>5</v>
      </c>
      <c r="B108" s="37" t="s">
        <v>40</v>
      </c>
      <c r="C108" s="22" t="s">
        <v>21</v>
      </c>
      <c r="F108" s="44"/>
      <c r="G108" s="43"/>
    </row>
    <row r="109" spans="1:9" ht="19.5" thickBot="1" x14ac:dyDescent="0.35">
      <c r="A109" s="31" t="s">
        <v>20</v>
      </c>
      <c r="B109" s="24" t="s">
        <v>39</v>
      </c>
      <c r="C109" s="41"/>
      <c r="F109" s="40"/>
      <c r="G109" s="42"/>
      <c r="H109" s="38"/>
      <c r="I109" s="38"/>
    </row>
    <row r="110" spans="1:9" ht="16.5" thickBot="1" x14ac:dyDescent="0.3">
      <c r="A110" s="31" t="s">
        <v>18</v>
      </c>
      <c r="B110" s="24" t="s">
        <v>38</v>
      </c>
      <c r="C110" s="41"/>
      <c r="F110" s="40"/>
      <c r="G110" s="38"/>
    </row>
    <row r="111" spans="1:9" ht="16.5" thickBot="1" x14ac:dyDescent="0.3">
      <c r="A111" s="31" t="s">
        <v>16</v>
      </c>
      <c r="B111" s="24" t="s">
        <v>304</v>
      </c>
      <c r="C111" s="41"/>
      <c r="F111" s="40"/>
      <c r="G111" s="38"/>
    </row>
    <row r="112" spans="1:9" ht="16.5" thickBot="1" x14ac:dyDescent="0.3">
      <c r="A112" s="31" t="s">
        <v>14</v>
      </c>
      <c r="B112" s="24" t="s">
        <v>37</v>
      </c>
      <c r="C112" s="41"/>
      <c r="F112" s="40"/>
    </row>
    <row r="113" spans="1:8" ht="16.5" thickBot="1" x14ac:dyDescent="0.3">
      <c r="A113" s="205" t="s">
        <v>24</v>
      </c>
      <c r="B113" s="206"/>
      <c r="C113" s="39"/>
      <c r="H113" s="38"/>
    </row>
    <row r="116" spans="1:8" x14ac:dyDescent="0.25">
      <c r="A116" s="204" t="s">
        <v>36</v>
      </c>
      <c r="B116" s="204"/>
      <c r="C116" s="204"/>
      <c r="D116" s="204"/>
    </row>
    <row r="117" spans="1:8" ht="16.5" thickBot="1" x14ac:dyDescent="0.3"/>
    <row r="118" spans="1:8" ht="16.5" thickBot="1" x14ac:dyDescent="0.3">
      <c r="A118" s="26">
        <v>6</v>
      </c>
      <c r="B118" s="37" t="s">
        <v>35</v>
      </c>
      <c r="C118" s="22" t="s">
        <v>34</v>
      </c>
      <c r="D118" s="22" t="s">
        <v>21</v>
      </c>
    </row>
    <row r="119" spans="1:8" ht="16.5" thickBot="1" x14ac:dyDescent="0.3">
      <c r="A119" s="31" t="s">
        <v>20</v>
      </c>
      <c r="B119" s="24" t="s">
        <v>33</v>
      </c>
      <c r="C119" s="36"/>
      <c r="D119" s="29"/>
    </row>
    <row r="120" spans="1:8" ht="16.5" thickBot="1" x14ac:dyDescent="0.3">
      <c r="A120" s="31" t="s">
        <v>18</v>
      </c>
      <c r="B120" s="24" t="s">
        <v>32</v>
      </c>
      <c r="C120" s="36"/>
      <c r="D120" s="29"/>
    </row>
    <row r="121" spans="1:8" ht="16.5" thickBot="1" x14ac:dyDescent="0.3">
      <c r="A121" s="31"/>
      <c r="B121" s="35" t="s">
        <v>31</v>
      </c>
      <c r="C121" s="32"/>
      <c r="D121" s="29"/>
    </row>
    <row r="122" spans="1:8" ht="16.5" thickBot="1" x14ac:dyDescent="0.3">
      <c r="A122" s="31" t="s">
        <v>16</v>
      </c>
      <c r="B122" s="24" t="s">
        <v>30</v>
      </c>
      <c r="C122" s="34"/>
      <c r="D122" s="34"/>
    </row>
    <row r="123" spans="1:8" ht="16.5" thickBot="1" x14ac:dyDescent="0.3">
      <c r="A123" s="31"/>
      <c r="B123" s="24" t="s">
        <v>29</v>
      </c>
      <c r="C123" s="32"/>
      <c r="D123" s="33"/>
    </row>
    <row r="124" spans="1:8" ht="16.5" thickBot="1" x14ac:dyDescent="0.3">
      <c r="A124" s="31"/>
      <c r="B124" s="24" t="s">
        <v>28</v>
      </c>
      <c r="C124" s="32"/>
      <c r="D124" s="29"/>
    </row>
    <row r="125" spans="1:8" ht="16.5" thickBot="1" x14ac:dyDescent="0.3">
      <c r="A125" s="31"/>
      <c r="B125" s="24" t="s">
        <v>27</v>
      </c>
      <c r="C125" s="32"/>
      <c r="D125" s="29"/>
    </row>
    <row r="126" spans="1:8" ht="16.5" thickBot="1" x14ac:dyDescent="0.3">
      <c r="A126" s="31"/>
      <c r="B126" s="24" t="s">
        <v>26</v>
      </c>
      <c r="C126" s="30"/>
      <c r="D126" s="29"/>
    </row>
    <row r="127" spans="1:8" ht="16.5" thickBot="1" x14ac:dyDescent="0.3">
      <c r="A127" s="31"/>
      <c r="B127" s="24" t="s">
        <v>25</v>
      </c>
      <c r="C127" s="30"/>
      <c r="D127" s="29"/>
    </row>
    <row r="128" spans="1:8" ht="16.5" thickBot="1" x14ac:dyDescent="0.3">
      <c r="A128" s="205" t="s">
        <v>24</v>
      </c>
      <c r="B128" s="206"/>
      <c r="C128" s="28"/>
      <c r="D128" s="27"/>
    </row>
    <row r="131" spans="1:9" x14ac:dyDescent="0.25">
      <c r="A131" s="204" t="s">
        <v>23</v>
      </c>
      <c r="B131" s="204"/>
      <c r="C131" s="204"/>
    </row>
    <row r="132" spans="1:9" ht="16.5" thickBot="1" x14ac:dyDescent="0.3"/>
    <row r="133" spans="1:9" ht="16.5" thickBot="1" x14ac:dyDescent="0.3">
      <c r="A133" s="26"/>
      <c r="B133" s="22" t="s">
        <v>22</v>
      </c>
      <c r="C133" s="22" t="s">
        <v>21</v>
      </c>
    </row>
    <row r="134" spans="1:9" ht="16.5" thickBot="1" x14ac:dyDescent="0.3">
      <c r="A134" s="25" t="s">
        <v>20</v>
      </c>
      <c r="B134" s="24" t="s">
        <v>19</v>
      </c>
      <c r="C134" s="23"/>
    </row>
    <row r="135" spans="1:9" ht="16.5" thickBot="1" x14ac:dyDescent="0.3">
      <c r="A135" s="25" t="s">
        <v>18</v>
      </c>
      <c r="B135" s="24" t="s">
        <v>17</v>
      </c>
      <c r="C135" s="23"/>
    </row>
    <row r="136" spans="1:9" ht="16.5" thickBot="1" x14ac:dyDescent="0.3">
      <c r="A136" s="25" t="s">
        <v>16</v>
      </c>
      <c r="B136" s="24" t="s">
        <v>15</v>
      </c>
      <c r="C136" s="23"/>
    </row>
    <row r="137" spans="1:9" ht="16.5" thickBot="1" x14ac:dyDescent="0.3">
      <c r="A137" s="25" t="s">
        <v>14</v>
      </c>
      <c r="B137" s="24" t="s">
        <v>13</v>
      </c>
      <c r="C137" s="23"/>
    </row>
    <row r="138" spans="1:9" ht="16.5" thickBot="1" x14ac:dyDescent="0.3">
      <c r="A138" s="25" t="s">
        <v>12</v>
      </c>
      <c r="B138" s="24" t="s">
        <v>11</v>
      </c>
      <c r="C138" s="23"/>
    </row>
    <row r="139" spans="1:9" ht="16.5" thickBot="1" x14ac:dyDescent="0.3">
      <c r="A139" s="205" t="s">
        <v>10</v>
      </c>
      <c r="B139" s="206"/>
      <c r="C139" s="23"/>
    </row>
    <row r="140" spans="1:9" ht="16.5" thickBot="1" x14ac:dyDescent="0.3">
      <c r="A140" s="25" t="s">
        <v>9</v>
      </c>
      <c r="B140" s="24" t="s">
        <v>8</v>
      </c>
      <c r="C140" s="23"/>
    </row>
    <row r="141" spans="1:9" ht="16.5" thickBot="1" x14ac:dyDescent="0.3">
      <c r="A141" s="205" t="s">
        <v>7</v>
      </c>
      <c r="B141" s="206"/>
      <c r="C141" s="21"/>
    </row>
    <row r="142" spans="1:9" ht="16.5" thickBot="1" x14ac:dyDescent="0.3"/>
    <row r="143" spans="1:9" x14ac:dyDescent="0.25">
      <c r="A143" s="20" t="s">
        <v>6</v>
      </c>
      <c r="B143" s="19" t="s">
        <v>5</v>
      </c>
      <c r="C143" s="18">
        <f>C128</f>
        <v>0</v>
      </c>
      <c r="D143" s="4"/>
      <c r="E143" s="4"/>
      <c r="F143" s="4"/>
      <c r="G143" s="4"/>
      <c r="H143" s="3"/>
      <c r="I143" s="2"/>
    </row>
    <row r="144" spans="1:9" x14ac:dyDescent="0.25">
      <c r="A144" s="14"/>
      <c r="B144" s="4">
        <v>100</v>
      </c>
      <c r="C144" s="17"/>
      <c r="D144" s="4"/>
      <c r="E144" s="4"/>
      <c r="F144" s="4"/>
      <c r="G144" s="4"/>
      <c r="H144" s="3"/>
      <c r="I144" s="2"/>
    </row>
    <row r="145" spans="1:9" x14ac:dyDescent="0.25">
      <c r="A145" s="11"/>
      <c r="B145" s="9"/>
      <c r="C145" s="10"/>
      <c r="D145" s="9"/>
      <c r="E145" s="9"/>
      <c r="F145" s="9"/>
      <c r="G145" s="9"/>
      <c r="H145" s="9"/>
      <c r="I145" s="8"/>
    </row>
    <row r="146" spans="1:9" x14ac:dyDescent="0.25">
      <c r="A146" s="14" t="s">
        <v>4</v>
      </c>
      <c r="B146" s="4" t="s">
        <v>3</v>
      </c>
      <c r="C146" s="16">
        <f>SUM(C139+D119+D120)</f>
        <v>0</v>
      </c>
      <c r="D146" s="4"/>
      <c r="E146" s="4"/>
      <c r="F146" s="4"/>
      <c r="G146" s="4"/>
      <c r="H146" s="3"/>
      <c r="I146" s="12"/>
    </row>
    <row r="147" spans="1:9" x14ac:dyDescent="0.25">
      <c r="A147" s="11"/>
      <c r="B147" s="9"/>
      <c r="C147" s="10"/>
      <c r="D147" s="9"/>
      <c r="E147" s="9"/>
      <c r="F147" s="9"/>
      <c r="G147" s="9"/>
      <c r="H147" s="9"/>
      <c r="I147" s="15"/>
    </row>
    <row r="148" spans="1:9" x14ac:dyDescent="0.25">
      <c r="A148" s="14" t="s">
        <v>2</v>
      </c>
      <c r="B148" s="4" t="s">
        <v>1</v>
      </c>
      <c r="C148" s="13">
        <f>(C146/(1-C128))</f>
        <v>0</v>
      </c>
      <c r="D148" s="4"/>
      <c r="E148" s="4"/>
      <c r="F148" s="4"/>
      <c r="G148" s="4"/>
      <c r="H148" s="3"/>
      <c r="I148" s="12"/>
    </row>
    <row r="149" spans="1:9" x14ac:dyDescent="0.25">
      <c r="A149" s="11"/>
      <c r="B149" s="9"/>
      <c r="C149" s="10"/>
      <c r="D149" s="9"/>
      <c r="E149" s="9"/>
      <c r="F149" s="9"/>
      <c r="G149" s="9"/>
      <c r="H149" s="9"/>
      <c r="I149" s="8"/>
    </row>
    <row r="150" spans="1:9" ht="16.5" thickBot="1" x14ac:dyDescent="0.3">
      <c r="A150" s="7"/>
      <c r="B150" s="6" t="s">
        <v>0</v>
      </c>
      <c r="C150" s="5">
        <f>C148-C146</f>
        <v>0</v>
      </c>
      <c r="D150" s="4"/>
      <c r="E150" s="4"/>
      <c r="F150" s="4"/>
      <c r="G150" s="4"/>
      <c r="H150" s="3"/>
      <c r="I150" s="2"/>
    </row>
  </sheetData>
  <mergeCells count="32">
    <mergeCell ref="A40:B40"/>
    <mergeCell ref="A1:D1"/>
    <mergeCell ref="A2:D2"/>
    <mergeCell ref="A3:D3"/>
    <mergeCell ref="A4:D4"/>
    <mergeCell ref="A5:C5"/>
    <mergeCell ref="A6:C6"/>
    <mergeCell ref="A16:B16"/>
    <mergeCell ref="A19:D19"/>
    <mergeCell ref="A21:D21"/>
    <mergeCell ref="A26:B26"/>
    <mergeCell ref="A29:D29"/>
    <mergeCell ref="A98:C98"/>
    <mergeCell ref="A43:C43"/>
    <mergeCell ref="A52:B52"/>
    <mergeCell ref="A55:C55"/>
    <mergeCell ref="A61:B61"/>
    <mergeCell ref="A64:D64"/>
    <mergeCell ref="A73:B73"/>
    <mergeCell ref="A76:D76"/>
    <mergeCell ref="A79:D79"/>
    <mergeCell ref="A88:B88"/>
    <mergeCell ref="A91:C91"/>
    <mergeCell ref="A95:B95"/>
    <mergeCell ref="A139:B139"/>
    <mergeCell ref="A141:B141"/>
    <mergeCell ref="A103:B103"/>
    <mergeCell ref="A106:C106"/>
    <mergeCell ref="A113:B113"/>
    <mergeCell ref="A116:D116"/>
    <mergeCell ref="A128:B128"/>
    <mergeCell ref="A131:C131"/>
  </mergeCells>
  <pageMargins left="0.511811024" right="0.511811024" top="0.78740157499999996" bottom="0.78740157499999996" header="0.31496062000000002" footer="0.31496062000000002"/>
  <pageSetup paperSize="9" scale="75" orientation="portrait" r:id="rId1"/>
  <rowBreaks count="2" manualBreakCount="2">
    <brk id="54" max="16383" man="1"/>
    <brk id="114" max="16383" man="1"/>
  </rowBreaks>
  <ignoredErrors>
    <ignoredError sqref="C150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96379-4D8D-437F-BC52-9418FC1DFB2D}">
  <sheetPr>
    <pageSetUpPr fitToPage="1"/>
  </sheetPr>
  <dimension ref="B1:U269"/>
  <sheetViews>
    <sheetView topLeftCell="A144" zoomScale="70" zoomScaleNormal="70" workbookViewId="0">
      <selection activeCell="H212" sqref="H212"/>
    </sheetView>
  </sheetViews>
  <sheetFormatPr defaultRowHeight="15" x14ac:dyDescent="0.25"/>
  <cols>
    <col min="3" max="3" width="31.42578125" customWidth="1"/>
    <col min="4" max="4" width="13.28515625" customWidth="1"/>
    <col min="5" max="5" width="24.28515625" bestFit="1" customWidth="1"/>
    <col min="6" max="6" width="16.85546875" customWidth="1"/>
    <col min="7" max="7" width="18.85546875" customWidth="1"/>
    <col min="8" max="8" width="16.85546875" customWidth="1"/>
    <col min="9" max="9" width="15.140625" customWidth="1"/>
    <col min="10" max="10" width="17" customWidth="1"/>
    <col min="15" max="15" width="13.85546875" customWidth="1"/>
    <col min="16" max="16" width="15" customWidth="1"/>
    <col min="17" max="18" width="13.85546875" customWidth="1"/>
    <col min="20" max="21" width="16.42578125" customWidth="1"/>
  </cols>
  <sheetData>
    <row r="1" spans="2:14" ht="15.75" thickBot="1" x14ac:dyDescent="0.3"/>
    <row r="2" spans="2:14" ht="21.75" customHeight="1" thickBot="1" x14ac:dyDescent="0.3">
      <c r="B2" s="240" t="s">
        <v>103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2"/>
    </row>
    <row r="3" spans="2:14" ht="51.75" customHeight="1" thickBot="1" x14ac:dyDescent="0.3">
      <c r="B3" s="92" t="s">
        <v>149</v>
      </c>
      <c r="C3" s="89" t="s">
        <v>148</v>
      </c>
      <c r="D3" s="134" t="s">
        <v>147</v>
      </c>
      <c r="E3" s="89" t="s">
        <v>146</v>
      </c>
      <c r="F3" s="88" t="s">
        <v>307</v>
      </c>
      <c r="G3" s="88" t="s">
        <v>306</v>
      </c>
      <c r="H3" s="88" t="s">
        <v>247</v>
      </c>
      <c r="I3" s="88" t="s">
        <v>142</v>
      </c>
      <c r="J3" s="87" t="s">
        <v>120</v>
      </c>
      <c r="K3" s="243" t="s">
        <v>119</v>
      </c>
      <c r="L3" s="244"/>
      <c r="M3" s="243" t="s">
        <v>118</v>
      </c>
      <c r="N3" s="244"/>
    </row>
    <row r="4" spans="2:14" ht="28.5" customHeight="1" x14ac:dyDescent="0.25">
      <c r="B4" s="219">
        <v>1</v>
      </c>
      <c r="C4" s="232" t="s">
        <v>242</v>
      </c>
      <c r="D4" s="235" t="s">
        <v>317</v>
      </c>
      <c r="E4" s="74" t="s">
        <v>161</v>
      </c>
      <c r="F4" s="236" t="s">
        <v>110</v>
      </c>
      <c r="G4" s="216">
        <v>8</v>
      </c>
      <c r="H4" s="73">
        <v>3.7</v>
      </c>
      <c r="I4" s="73">
        <f>H4*G4</f>
        <v>29.6</v>
      </c>
      <c r="J4" s="237">
        <f>AVERAGE(I4:I6)</f>
        <v>33.546666666666667</v>
      </c>
      <c r="K4" s="225" t="s">
        <v>115</v>
      </c>
      <c r="L4" s="226"/>
      <c r="M4" s="229">
        <f>J4</f>
        <v>33.546666666666667</v>
      </c>
      <c r="N4" s="230"/>
    </row>
    <row r="5" spans="2:14" ht="22.5" customHeight="1" x14ac:dyDescent="0.25">
      <c r="B5" s="220"/>
      <c r="C5" s="233"/>
      <c r="D5" s="214"/>
      <c r="E5" s="72" t="s">
        <v>241</v>
      </c>
      <c r="F5" s="211"/>
      <c r="G5" s="217"/>
      <c r="H5" s="68">
        <v>3.98</v>
      </c>
      <c r="I5" s="73">
        <f>G4*H5</f>
        <v>31.84</v>
      </c>
      <c r="J5" s="238"/>
      <c r="K5" s="227"/>
      <c r="L5" s="228"/>
      <c r="M5" s="227"/>
      <c r="N5" s="231"/>
    </row>
    <row r="6" spans="2:14" ht="24.75" customHeight="1" thickBot="1" x14ac:dyDescent="0.3">
      <c r="B6" s="221"/>
      <c r="C6" s="234"/>
      <c r="D6" s="215"/>
      <c r="E6" s="67" t="s">
        <v>182</v>
      </c>
      <c r="F6" s="212"/>
      <c r="G6" s="218"/>
      <c r="H6" s="66">
        <v>4.9000000000000004</v>
      </c>
      <c r="I6" s="73">
        <f>G4*H6</f>
        <v>39.200000000000003</v>
      </c>
      <c r="J6" s="239"/>
      <c r="K6" s="227"/>
      <c r="L6" s="228"/>
      <c r="M6" s="227"/>
      <c r="N6" s="231"/>
    </row>
    <row r="7" spans="2:14" x14ac:dyDescent="0.25">
      <c r="B7" s="209">
        <v>2</v>
      </c>
      <c r="C7" s="251" t="s">
        <v>240</v>
      </c>
      <c r="D7" s="213" t="s">
        <v>312</v>
      </c>
      <c r="E7" s="71" t="s">
        <v>116</v>
      </c>
      <c r="F7" s="251" t="s">
        <v>110</v>
      </c>
      <c r="G7" s="216">
        <v>1</v>
      </c>
      <c r="H7" s="70">
        <v>11.31</v>
      </c>
      <c r="I7" s="70">
        <f>G7*H7</f>
        <v>11.31</v>
      </c>
      <c r="J7" s="254">
        <f>AVERAGE(I7:I9)</f>
        <v>12.020000000000001</v>
      </c>
      <c r="K7" s="225" t="s">
        <v>115</v>
      </c>
      <c r="L7" s="226"/>
      <c r="M7" s="229">
        <f>J7</f>
        <v>12.020000000000001</v>
      </c>
      <c r="N7" s="230"/>
    </row>
    <row r="8" spans="2:14" x14ac:dyDescent="0.25">
      <c r="B8" s="209"/>
      <c r="C8" s="211"/>
      <c r="D8" s="214"/>
      <c r="E8" s="72" t="s">
        <v>239</v>
      </c>
      <c r="F8" s="211"/>
      <c r="G8" s="217"/>
      <c r="H8" s="68">
        <v>12</v>
      </c>
      <c r="I8" s="68">
        <f>G7*H8</f>
        <v>12</v>
      </c>
      <c r="J8" s="238"/>
      <c r="K8" s="227"/>
      <c r="L8" s="228"/>
      <c r="M8" s="227"/>
      <c r="N8" s="231"/>
    </row>
    <row r="9" spans="2:14" ht="15.75" thickBot="1" x14ac:dyDescent="0.3">
      <c r="B9" s="209"/>
      <c r="C9" s="252"/>
      <c r="D9" s="253"/>
      <c r="E9" s="96" t="s">
        <v>131</v>
      </c>
      <c r="F9" s="252"/>
      <c r="G9" s="218"/>
      <c r="H9" s="95">
        <v>12.75</v>
      </c>
      <c r="I9" s="95">
        <f>G7*H9</f>
        <v>12.75</v>
      </c>
      <c r="J9" s="255"/>
      <c r="K9" s="227"/>
      <c r="L9" s="228"/>
      <c r="M9" s="227"/>
      <c r="N9" s="231"/>
    </row>
    <row r="10" spans="2:14" x14ac:dyDescent="0.25">
      <c r="B10" s="219">
        <v>3</v>
      </c>
      <c r="C10" s="256" t="s">
        <v>238</v>
      </c>
      <c r="D10" s="213" t="s">
        <v>316</v>
      </c>
      <c r="E10" s="71" t="s">
        <v>190</v>
      </c>
      <c r="F10" s="251" t="s">
        <v>110</v>
      </c>
      <c r="G10" s="216">
        <v>1</v>
      </c>
      <c r="H10" s="70">
        <v>17.27</v>
      </c>
      <c r="I10" s="128">
        <f>$G$10*H10</f>
        <v>17.27</v>
      </c>
      <c r="J10" s="254">
        <f>AVERAGE(I10:I12)</f>
        <v>18.536666666666665</v>
      </c>
      <c r="K10" s="225" t="s">
        <v>115</v>
      </c>
      <c r="L10" s="226"/>
      <c r="M10" s="229">
        <f>J10</f>
        <v>18.536666666666665</v>
      </c>
      <c r="N10" s="230"/>
    </row>
    <row r="11" spans="2:14" x14ac:dyDescent="0.25">
      <c r="B11" s="220"/>
      <c r="C11" s="223"/>
      <c r="D11" s="214"/>
      <c r="E11" s="72" t="s">
        <v>177</v>
      </c>
      <c r="F11" s="211"/>
      <c r="G11" s="217"/>
      <c r="H11" s="68">
        <v>19.170000000000002</v>
      </c>
      <c r="I11" s="68">
        <f>$G$10*H11</f>
        <v>19.170000000000002</v>
      </c>
      <c r="J11" s="238"/>
      <c r="K11" s="227"/>
      <c r="L11" s="228"/>
      <c r="M11" s="227"/>
      <c r="N11" s="231"/>
    </row>
    <row r="12" spans="2:14" ht="15.75" thickBot="1" x14ac:dyDescent="0.3">
      <c r="B12" s="221"/>
      <c r="C12" s="224"/>
      <c r="D12" s="215"/>
      <c r="E12" s="67" t="s">
        <v>131</v>
      </c>
      <c r="F12" s="212"/>
      <c r="G12" s="218"/>
      <c r="H12" s="68">
        <v>19.170000000000002</v>
      </c>
      <c r="I12" s="73">
        <f>$G$10*H12</f>
        <v>19.170000000000002</v>
      </c>
      <c r="J12" s="239"/>
      <c r="K12" s="227"/>
      <c r="L12" s="228"/>
      <c r="M12" s="227"/>
      <c r="N12" s="231"/>
    </row>
    <row r="13" spans="2:14" x14ac:dyDescent="0.25">
      <c r="B13" s="209">
        <v>4</v>
      </c>
      <c r="C13" s="251" t="s">
        <v>237</v>
      </c>
      <c r="D13" s="213" t="s">
        <v>316</v>
      </c>
      <c r="E13" s="71" t="s">
        <v>166</v>
      </c>
      <c r="F13" s="251" t="s">
        <v>110</v>
      </c>
      <c r="G13" s="216">
        <v>1</v>
      </c>
      <c r="H13" s="70">
        <v>0.99</v>
      </c>
      <c r="I13" s="128">
        <f>$G$13*H13</f>
        <v>0.99</v>
      </c>
      <c r="J13" s="254">
        <f>AVERAGE(I13:I15)</f>
        <v>1.1266666666666667</v>
      </c>
      <c r="K13" s="225" t="s">
        <v>115</v>
      </c>
      <c r="L13" s="226"/>
      <c r="M13" s="229">
        <f>J13</f>
        <v>1.1266666666666667</v>
      </c>
      <c r="N13" s="230"/>
    </row>
    <row r="14" spans="2:14" x14ac:dyDescent="0.25">
      <c r="B14" s="209"/>
      <c r="C14" s="211"/>
      <c r="D14" s="214"/>
      <c r="E14" s="72" t="s">
        <v>177</v>
      </c>
      <c r="F14" s="211"/>
      <c r="G14" s="217"/>
      <c r="H14" s="68">
        <v>1</v>
      </c>
      <c r="I14" s="68">
        <f>$G$13*H14</f>
        <v>1</v>
      </c>
      <c r="J14" s="238"/>
      <c r="K14" s="227"/>
      <c r="L14" s="228"/>
      <c r="M14" s="227"/>
      <c r="N14" s="231"/>
    </row>
    <row r="15" spans="2:14" ht="15.75" thickBot="1" x14ac:dyDescent="0.3">
      <c r="B15" s="209"/>
      <c r="C15" s="212"/>
      <c r="D15" s="215"/>
      <c r="E15" s="67" t="s">
        <v>131</v>
      </c>
      <c r="F15" s="212"/>
      <c r="G15" s="218"/>
      <c r="H15" s="66">
        <v>1.39</v>
      </c>
      <c r="I15" s="73">
        <f>$G$13*H15</f>
        <v>1.39</v>
      </c>
      <c r="J15" s="239"/>
      <c r="K15" s="227"/>
      <c r="L15" s="228"/>
      <c r="M15" s="227"/>
      <c r="N15" s="231"/>
    </row>
    <row r="16" spans="2:14" x14ac:dyDescent="0.25">
      <c r="B16" s="219">
        <v>5</v>
      </c>
      <c r="C16" s="256" t="s">
        <v>236</v>
      </c>
      <c r="D16" s="213" t="s">
        <v>313</v>
      </c>
      <c r="E16" s="71" t="s">
        <v>135</v>
      </c>
      <c r="F16" s="216" t="s">
        <v>110</v>
      </c>
      <c r="G16" s="216">
        <v>4</v>
      </c>
      <c r="H16" s="70">
        <v>11.69</v>
      </c>
      <c r="I16" s="128">
        <f>$G$16*H16</f>
        <v>46.76</v>
      </c>
      <c r="J16" s="254">
        <f>AVERAGE(I16:I18)</f>
        <v>51.24</v>
      </c>
      <c r="K16" s="225" t="s">
        <v>115</v>
      </c>
      <c r="L16" s="226"/>
      <c r="M16" s="229">
        <f>J16</f>
        <v>51.24</v>
      </c>
      <c r="N16" s="230"/>
    </row>
    <row r="17" spans="2:14" x14ac:dyDescent="0.25">
      <c r="B17" s="220"/>
      <c r="C17" s="223"/>
      <c r="D17" s="214"/>
      <c r="E17" s="72" t="s">
        <v>212</v>
      </c>
      <c r="F17" s="217"/>
      <c r="G17" s="217"/>
      <c r="H17" s="68">
        <v>12.75</v>
      </c>
      <c r="I17" s="68">
        <f>$G$16*H17</f>
        <v>51</v>
      </c>
      <c r="J17" s="238"/>
      <c r="K17" s="227"/>
      <c r="L17" s="228"/>
      <c r="M17" s="227"/>
      <c r="N17" s="231"/>
    </row>
    <row r="18" spans="2:14" ht="15.75" thickBot="1" x14ac:dyDescent="0.3">
      <c r="B18" s="221"/>
      <c r="C18" s="224"/>
      <c r="D18" s="215"/>
      <c r="E18" s="67" t="s">
        <v>131</v>
      </c>
      <c r="F18" s="218"/>
      <c r="G18" s="218"/>
      <c r="H18" s="66">
        <v>13.99</v>
      </c>
      <c r="I18" s="73">
        <f>$G$16*H18</f>
        <v>55.96</v>
      </c>
      <c r="J18" s="239"/>
      <c r="K18" s="227"/>
      <c r="L18" s="228"/>
      <c r="M18" s="227"/>
      <c r="N18" s="231"/>
    </row>
    <row r="19" spans="2:14" x14ac:dyDescent="0.25">
      <c r="B19" s="257">
        <v>6</v>
      </c>
      <c r="C19" s="251" t="s">
        <v>235</v>
      </c>
      <c r="D19" s="260" t="s">
        <v>315</v>
      </c>
      <c r="E19" s="71" t="s">
        <v>131</v>
      </c>
      <c r="F19" s="216" t="s">
        <v>110</v>
      </c>
      <c r="G19" s="216">
        <v>6</v>
      </c>
      <c r="H19" s="102">
        <v>5.99</v>
      </c>
      <c r="I19" s="133">
        <f>$G$19*H19</f>
        <v>35.94</v>
      </c>
      <c r="J19" s="263">
        <f>AVERAGE(I19:I21)</f>
        <v>39.08</v>
      </c>
      <c r="K19" s="225" t="s">
        <v>115</v>
      </c>
      <c r="L19" s="226"/>
      <c r="M19" s="229">
        <f>J19</f>
        <v>39.08</v>
      </c>
      <c r="N19" s="230"/>
    </row>
    <row r="20" spans="2:14" x14ac:dyDescent="0.25">
      <c r="B20" s="258"/>
      <c r="C20" s="211"/>
      <c r="D20" s="261"/>
      <c r="E20" s="72" t="s">
        <v>111</v>
      </c>
      <c r="F20" s="217"/>
      <c r="G20" s="217"/>
      <c r="H20" s="101">
        <v>6.56</v>
      </c>
      <c r="I20" s="101">
        <f>$G$19*H20</f>
        <v>39.36</v>
      </c>
      <c r="J20" s="264"/>
      <c r="K20" s="227"/>
      <c r="L20" s="228"/>
      <c r="M20" s="227"/>
      <c r="N20" s="231"/>
    </row>
    <row r="21" spans="2:14" ht="15.75" thickBot="1" x14ac:dyDescent="0.3">
      <c r="B21" s="259"/>
      <c r="C21" s="212"/>
      <c r="D21" s="262"/>
      <c r="E21" s="67" t="s">
        <v>154</v>
      </c>
      <c r="F21" s="218"/>
      <c r="G21" s="218"/>
      <c r="H21" s="66">
        <v>6.99</v>
      </c>
      <c r="I21" s="132">
        <f>$G$19*H21</f>
        <v>41.94</v>
      </c>
      <c r="J21" s="265"/>
      <c r="K21" s="227"/>
      <c r="L21" s="228"/>
      <c r="M21" s="227"/>
      <c r="N21" s="231"/>
    </row>
    <row r="22" spans="2:14" x14ac:dyDescent="0.25">
      <c r="B22" s="220">
        <v>7</v>
      </c>
      <c r="C22" s="266" t="s">
        <v>234</v>
      </c>
      <c r="D22" s="235" t="s">
        <v>315</v>
      </c>
      <c r="E22" s="74" t="s">
        <v>177</v>
      </c>
      <c r="F22" s="217" t="s">
        <v>110</v>
      </c>
      <c r="G22" s="217">
        <v>6</v>
      </c>
      <c r="H22" s="73">
        <v>35.9</v>
      </c>
      <c r="I22" s="73">
        <f>$G$22*H22</f>
        <v>215.39999999999998</v>
      </c>
      <c r="J22" s="237">
        <f>AVERAGE(I22:I24)</f>
        <v>231.58</v>
      </c>
      <c r="K22" s="225" t="s">
        <v>115</v>
      </c>
      <c r="L22" s="226"/>
      <c r="M22" s="229">
        <f>J22</f>
        <v>231.58</v>
      </c>
      <c r="N22" s="230"/>
    </row>
    <row r="23" spans="2:14" x14ac:dyDescent="0.25">
      <c r="B23" s="220"/>
      <c r="C23" s="223"/>
      <c r="D23" s="214"/>
      <c r="E23" s="72" t="s">
        <v>116</v>
      </c>
      <c r="F23" s="217"/>
      <c r="G23" s="217"/>
      <c r="H23" s="68">
        <v>39.9</v>
      </c>
      <c r="I23" s="73">
        <f>$G$22*H23</f>
        <v>239.39999999999998</v>
      </c>
      <c r="J23" s="238"/>
      <c r="K23" s="227"/>
      <c r="L23" s="228"/>
      <c r="M23" s="227"/>
      <c r="N23" s="231"/>
    </row>
    <row r="24" spans="2:14" ht="15.75" thickBot="1" x14ac:dyDescent="0.3">
      <c r="B24" s="221"/>
      <c r="C24" s="267"/>
      <c r="D24" s="253"/>
      <c r="E24" s="96" t="s">
        <v>131</v>
      </c>
      <c r="F24" s="217"/>
      <c r="G24" s="218"/>
      <c r="H24" s="95">
        <v>39.99</v>
      </c>
      <c r="I24" s="73">
        <f>$G$22*H24</f>
        <v>239.94</v>
      </c>
      <c r="J24" s="255"/>
      <c r="K24" s="227"/>
      <c r="L24" s="228"/>
      <c r="M24" s="227"/>
      <c r="N24" s="231"/>
    </row>
    <row r="25" spans="2:14" x14ac:dyDescent="0.25">
      <c r="B25" s="209">
        <v>8</v>
      </c>
      <c r="C25" s="210" t="s">
        <v>233</v>
      </c>
      <c r="D25" s="213" t="s">
        <v>314</v>
      </c>
      <c r="E25" s="71" t="s">
        <v>196</v>
      </c>
      <c r="F25" s="216" t="s">
        <v>222</v>
      </c>
      <c r="G25" s="216">
        <v>1</v>
      </c>
      <c r="H25" s="70">
        <v>13.61</v>
      </c>
      <c r="I25" s="70">
        <f>G25*H25</f>
        <v>13.61</v>
      </c>
      <c r="J25" s="254">
        <f>AVERAGE(I25:I27)</f>
        <v>15.456666666666665</v>
      </c>
      <c r="K25" s="225" t="s">
        <v>115</v>
      </c>
      <c r="L25" s="226"/>
      <c r="M25" s="229">
        <f>J25</f>
        <v>15.456666666666665</v>
      </c>
      <c r="N25" s="230"/>
    </row>
    <row r="26" spans="2:14" ht="15" customHeight="1" x14ac:dyDescent="0.25">
      <c r="B26" s="209"/>
      <c r="C26" s="211"/>
      <c r="D26" s="214"/>
      <c r="E26" s="72" t="s">
        <v>225</v>
      </c>
      <c r="F26" s="217"/>
      <c r="G26" s="217"/>
      <c r="H26" s="68">
        <v>15.26</v>
      </c>
      <c r="I26" s="68">
        <f>G25*H26</f>
        <v>15.26</v>
      </c>
      <c r="J26" s="238"/>
      <c r="K26" s="227"/>
      <c r="L26" s="228"/>
      <c r="M26" s="227"/>
      <c r="N26" s="231"/>
    </row>
    <row r="27" spans="2:14" ht="15.75" thickBot="1" x14ac:dyDescent="0.3">
      <c r="B27" s="209"/>
      <c r="C27" s="212"/>
      <c r="D27" s="215"/>
      <c r="E27" s="67" t="s">
        <v>116</v>
      </c>
      <c r="F27" s="218"/>
      <c r="G27" s="218"/>
      <c r="H27" s="66">
        <v>17.5</v>
      </c>
      <c r="I27" s="66">
        <f>G25*H27</f>
        <v>17.5</v>
      </c>
      <c r="J27" s="239"/>
      <c r="K27" s="227"/>
      <c r="L27" s="228"/>
      <c r="M27" s="227"/>
      <c r="N27" s="231"/>
    </row>
    <row r="28" spans="2:14" x14ac:dyDescent="0.25">
      <c r="B28" s="219">
        <v>9</v>
      </c>
      <c r="C28" s="222" t="s">
        <v>232</v>
      </c>
      <c r="D28" s="213" t="s">
        <v>314</v>
      </c>
      <c r="E28" s="71" t="s">
        <v>196</v>
      </c>
      <c r="F28" s="216" t="s">
        <v>222</v>
      </c>
      <c r="G28" s="216">
        <v>1</v>
      </c>
      <c r="H28" s="70">
        <v>16.899999999999999</v>
      </c>
      <c r="I28" s="128">
        <f>$G$28*H28</f>
        <v>16.899999999999999</v>
      </c>
      <c r="J28" s="254">
        <f>AVERAGE(I28:I30)</f>
        <v>23.736666666666665</v>
      </c>
      <c r="K28" s="225" t="s">
        <v>115</v>
      </c>
      <c r="L28" s="226"/>
      <c r="M28" s="229">
        <f>J28</f>
        <v>23.736666666666665</v>
      </c>
      <c r="N28" s="230"/>
    </row>
    <row r="29" spans="2:14" x14ac:dyDescent="0.25">
      <c r="B29" s="220"/>
      <c r="C29" s="223"/>
      <c r="D29" s="214"/>
      <c r="E29" s="72" t="s">
        <v>225</v>
      </c>
      <c r="F29" s="217"/>
      <c r="G29" s="217"/>
      <c r="H29" s="68">
        <v>22.06</v>
      </c>
      <c r="I29" s="68">
        <f>$G$28*H29</f>
        <v>22.06</v>
      </c>
      <c r="J29" s="238"/>
      <c r="K29" s="227"/>
      <c r="L29" s="228"/>
      <c r="M29" s="227"/>
      <c r="N29" s="231"/>
    </row>
    <row r="30" spans="2:14" ht="15.75" thickBot="1" x14ac:dyDescent="0.3">
      <c r="B30" s="221"/>
      <c r="C30" s="224"/>
      <c r="D30" s="215"/>
      <c r="E30" s="67" t="s">
        <v>131</v>
      </c>
      <c r="F30" s="218"/>
      <c r="G30" s="218"/>
      <c r="H30" s="66">
        <v>32.25</v>
      </c>
      <c r="I30" s="73">
        <f>$G$28*H30</f>
        <v>32.25</v>
      </c>
      <c r="J30" s="239"/>
      <c r="K30" s="227"/>
      <c r="L30" s="228"/>
      <c r="M30" s="227"/>
      <c r="N30" s="231"/>
    </row>
    <row r="31" spans="2:14" x14ac:dyDescent="0.25">
      <c r="B31" s="209">
        <v>10</v>
      </c>
      <c r="C31" s="210" t="s">
        <v>231</v>
      </c>
      <c r="D31" s="213" t="s">
        <v>314</v>
      </c>
      <c r="E31" s="71" t="s">
        <v>131</v>
      </c>
      <c r="F31" s="216" t="s">
        <v>222</v>
      </c>
      <c r="G31" s="216">
        <v>1</v>
      </c>
      <c r="H31" s="70">
        <v>23.98</v>
      </c>
      <c r="I31" s="128">
        <f>$G$31*H31</f>
        <v>23.98</v>
      </c>
      <c r="J31" s="254">
        <f>AVERAGE(I31:I33)</f>
        <v>31.763333333333332</v>
      </c>
      <c r="K31" s="225" t="s">
        <v>115</v>
      </c>
      <c r="L31" s="226"/>
      <c r="M31" s="229">
        <f>J31</f>
        <v>31.763333333333332</v>
      </c>
      <c r="N31" s="230"/>
    </row>
    <row r="32" spans="2:14" x14ac:dyDescent="0.25">
      <c r="B32" s="209"/>
      <c r="C32" s="211"/>
      <c r="D32" s="214"/>
      <c r="E32" s="72" t="s">
        <v>230</v>
      </c>
      <c r="F32" s="217"/>
      <c r="G32" s="217"/>
      <c r="H32" s="68">
        <v>30.9</v>
      </c>
      <c r="I32" s="68">
        <f>$G$31*H32</f>
        <v>30.9</v>
      </c>
      <c r="J32" s="238"/>
      <c r="K32" s="227"/>
      <c r="L32" s="228"/>
      <c r="M32" s="227"/>
      <c r="N32" s="231"/>
    </row>
    <row r="33" spans="2:14" ht="15.75" thickBot="1" x14ac:dyDescent="0.3">
      <c r="B33" s="209"/>
      <c r="C33" s="212"/>
      <c r="D33" s="215"/>
      <c r="E33" s="67" t="s">
        <v>196</v>
      </c>
      <c r="F33" s="218"/>
      <c r="G33" s="218"/>
      <c r="H33" s="66">
        <v>40.409999999999997</v>
      </c>
      <c r="I33" s="73">
        <f>$G$31*H33</f>
        <v>40.409999999999997</v>
      </c>
      <c r="J33" s="239"/>
      <c r="K33" s="227"/>
      <c r="L33" s="228"/>
      <c r="M33" s="227"/>
      <c r="N33" s="231"/>
    </row>
    <row r="34" spans="2:14" x14ac:dyDescent="0.25">
      <c r="B34" s="219">
        <v>11</v>
      </c>
      <c r="C34" s="222" t="s">
        <v>229</v>
      </c>
      <c r="D34" s="213" t="s">
        <v>314</v>
      </c>
      <c r="E34" s="71" t="s">
        <v>196</v>
      </c>
      <c r="F34" s="216" t="s">
        <v>222</v>
      </c>
      <c r="G34" s="216">
        <v>1</v>
      </c>
      <c r="H34" s="70">
        <v>53.97</v>
      </c>
      <c r="I34" s="128">
        <f>$G$34*H34</f>
        <v>53.97</v>
      </c>
      <c r="J34" s="254">
        <f>AVERAGE(I34:I36)</f>
        <v>63.323333333333331</v>
      </c>
      <c r="K34" s="225" t="s">
        <v>115</v>
      </c>
      <c r="L34" s="226"/>
      <c r="M34" s="229">
        <f>J34</f>
        <v>63.323333333333331</v>
      </c>
      <c r="N34" s="230"/>
    </row>
    <row r="35" spans="2:14" x14ac:dyDescent="0.25">
      <c r="B35" s="220"/>
      <c r="C35" s="223"/>
      <c r="D35" s="214"/>
      <c r="E35" s="72" t="s">
        <v>213</v>
      </c>
      <c r="F35" s="217"/>
      <c r="G35" s="217"/>
      <c r="H35" s="68">
        <v>63</v>
      </c>
      <c r="I35" s="68">
        <f>$G$34*H35</f>
        <v>63</v>
      </c>
      <c r="J35" s="238"/>
      <c r="K35" s="227"/>
      <c r="L35" s="228"/>
      <c r="M35" s="227"/>
      <c r="N35" s="231"/>
    </row>
    <row r="36" spans="2:14" ht="15.75" thickBot="1" x14ac:dyDescent="0.3">
      <c r="B36" s="221"/>
      <c r="C36" s="224"/>
      <c r="D36" s="215"/>
      <c r="E36" s="67" t="s">
        <v>131</v>
      </c>
      <c r="F36" s="218"/>
      <c r="G36" s="218"/>
      <c r="H36" s="66">
        <v>73</v>
      </c>
      <c r="I36" s="73">
        <f>$G$34*H36</f>
        <v>73</v>
      </c>
      <c r="J36" s="239"/>
      <c r="K36" s="227"/>
      <c r="L36" s="228"/>
      <c r="M36" s="227"/>
      <c r="N36" s="231"/>
    </row>
    <row r="37" spans="2:14" x14ac:dyDescent="0.25">
      <c r="B37" s="209">
        <v>12</v>
      </c>
      <c r="C37" s="210" t="s">
        <v>228</v>
      </c>
      <c r="D37" s="213" t="s">
        <v>314</v>
      </c>
      <c r="E37" s="71" t="s">
        <v>131</v>
      </c>
      <c r="F37" s="216" t="s">
        <v>222</v>
      </c>
      <c r="G37" s="216">
        <v>1</v>
      </c>
      <c r="H37" s="70">
        <v>10.08</v>
      </c>
      <c r="I37" s="128">
        <f>$G$37*H37</f>
        <v>10.08</v>
      </c>
      <c r="J37" s="254">
        <f>AVERAGE(I37:I39)</f>
        <v>12.089999999999998</v>
      </c>
      <c r="K37" s="225" t="s">
        <v>115</v>
      </c>
      <c r="L37" s="226"/>
      <c r="M37" s="229">
        <f>J37</f>
        <v>12.089999999999998</v>
      </c>
      <c r="N37" s="230"/>
    </row>
    <row r="38" spans="2:14" x14ac:dyDescent="0.25">
      <c r="B38" s="209"/>
      <c r="C38" s="211"/>
      <c r="D38" s="214"/>
      <c r="E38" s="72" t="s">
        <v>196</v>
      </c>
      <c r="F38" s="217"/>
      <c r="G38" s="217"/>
      <c r="H38" s="68">
        <v>12.67</v>
      </c>
      <c r="I38" s="68">
        <f>$G$37*H38</f>
        <v>12.67</v>
      </c>
      <c r="J38" s="238"/>
      <c r="K38" s="227"/>
      <c r="L38" s="228"/>
      <c r="M38" s="227"/>
      <c r="N38" s="231"/>
    </row>
    <row r="39" spans="2:14" ht="15.75" thickBot="1" x14ac:dyDescent="0.3">
      <c r="B39" s="209"/>
      <c r="C39" s="212"/>
      <c r="D39" s="215"/>
      <c r="E39" s="67" t="s">
        <v>111</v>
      </c>
      <c r="F39" s="218"/>
      <c r="G39" s="218"/>
      <c r="H39" s="66">
        <v>13.52</v>
      </c>
      <c r="I39" s="73">
        <f>$G$37*H39</f>
        <v>13.52</v>
      </c>
      <c r="J39" s="239"/>
      <c r="K39" s="227"/>
      <c r="L39" s="228"/>
      <c r="M39" s="227"/>
      <c r="N39" s="231"/>
    </row>
    <row r="40" spans="2:14" x14ac:dyDescent="0.25">
      <c r="B40" s="219">
        <v>13</v>
      </c>
      <c r="C40" s="222" t="s">
        <v>227</v>
      </c>
      <c r="D40" s="213" t="s">
        <v>314</v>
      </c>
      <c r="E40" s="71" t="s">
        <v>196</v>
      </c>
      <c r="F40" s="216" t="s">
        <v>222</v>
      </c>
      <c r="G40" s="216">
        <v>1</v>
      </c>
      <c r="H40" s="70">
        <v>15.65</v>
      </c>
      <c r="I40" s="128">
        <f>$G$40*H40</f>
        <v>15.65</v>
      </c>
      <c r="J40" s="254">
        <f>AVERAGE(I42)</f>
        <v>28.9</v>
      </c>
      <c r="K40" s="225" t="s">
        <v>115</v>
      </c>
      <c r="L40" s="226"/>
      <c r="M40" s="229">
        <f>J40</f>
        <v>28.9</v>
      </c>
      <c r="N40" s="230"/>
    </row>
    <row r="41" spans="2:14" x14ac:dyDescent="0.25">
      <c r="B41" s="220"/>
      <c r="C41" s="223"/>
      <c r="D41" s="214"/>
      <c r="E41" s="72" t="s">
        <v>161</v>
      </c>
      <c r="F41" s="217"/>
      <c r="G41" s="217"/>
      <c r="H41" s="68">
        <v>28.6</v>
      </c>
      <c r="I41" s="68">
        <f>$G$40*H41</f>
        <v>28.6</v>
      </c>
      <c r="J41" s="238"/>
      <c r="K41" s="227"/>
      <c r="L41" s="228"/>
      <c r="M41" s="227"/>
      <c r="N41" s="231"/>
    </row>
    <row r="42" spans="2:14" ht="15.75" thickBot="1" x14ac:dyDescent="0.3">
      <c r="B42" s="221"/>
      <c r="C42" s="224"/>
      <c r="D42" s="215"/>
      <c r="E42" s="67" t="s">
        <v>131</v>
      </c>
      <c r="F42" s="218"/>
      <c r="G42" s="218"/>
      <c r="H42" s="66">
        <v>28.9</v>
      </c>
      <c r="I42" s="73">
        <f>$G$40*H42</f>
        <v>28.9</v>
      </c>
      <c r="J42" s="239"/>
      <c r="K42" s="227"/>
      <c r="L42" s="228"/>
      <c r="M42" s="227"/>
      <c r="N42" s="231"/>
    </row>
    <row r="43" spans="2:14" x14ac:dyDescent="0.25">
      <c r="B43" s="209">
        <v>14</v>
      </c>
      <c r="C43" s="210" t="s">
        <v>226</v>
      </c>
      <c r="D43" s="213" t="s">
        <v>314</v>
      </c>
      <c r="E43" s="71" t="s">
        <v>225</v>
      </c>
      <c r="F43" s="216" t="s">
        <v>222</v>
      </c>
      <c r="G43" s="216">
        <v>1</v>
      </c>
      <c r="H43" s="70">
        <v>25.78</v>
      </c>
      <c r="I43" s="128">
        <f>$G$43*H43</f>
        <v>25.78</v>
      </c>
      <c r="J43" s="254">
        <f>AVERAGE(I43:I45)</f>
        <v>32.846666666666664</v>
      </c>
      <c r="K43" s="225" t="s">
        <v>115</v>
      </c>
      <c r="L43" s="226"/>
      <c r="M43" s="229">
        <f>J43</f>
        <v>32.846666666666664</v>
      </c>
      <c r="N43" s="230"/>
    </row>
    <row r="44" spans="2:14" x14ac:dyDescent="0.25">
      <c r="B44" s="209"/>
      <c r="C44" s="211"/>
      <c r="D44" s="214"/>
      <c r="E44" s="72" t="s">
        <v>131</v>
      </c>
      <c r="F44" s="217"/>
      <c r="G44" s="217"/>
      <c r="H44" s="68">
        <v>32.97</v>
      </c>
      <c r="I44" s="68">
        <f>$G$43*H44</f>
        <v>32.97</v>
      </c>
      <c r="J44" s="238"/>
      <c r="K44" s="227"/>
      <c r="L44" s="228"/>
      <c r="M44" s="227"/>
      <c r="N44" s="231"/>
    </row>
    <row r="45" spans="2:14" ht="15.75" thickBot="1" x14ac:dyDescent="0.3">
      <c r="B45" s="209"/>
      <c r="C45" s="212"/>
      <c r="D45" s="215"/>
      <c r="E45" s="67" t="s">
        <v>196</v>
      </c>
      <c r="F45" s="218"/>
      <c r="G45" s="218"/>
      <c r="H45" s="66">
        <v>39.79</v>
      </c>
      <c r="I45" s="73">
        <f>$G$43*H45</f>
        <v>39.79</v>
      </c>
      <c r="J45" s="239"/>
      <c r="K45" s="227"/>
      <c r="L45" s="228"/>
      <c r="M45" s="227"/>
      <c r="N45" s="231"/>
    </row>
    <row r="46" spans="2:14" x14ac:dyDescent="0.25">
      <c r="B46" s="219">
        <v>15</v>
      </c>
      <c r="C46" s="222" t="s">
        <v>224</v>
      </c>
      <c r="D46" s="213" t="s">
        <v>314</v>
      </c>
      <c r="E46" s="71" t="s">
        <v>223</v>
      </c>
      <c r="F46" s="216" t="s">
        <v>222</v>
      </c>
      <c r="G46" s="216">
        <v>1</v>
      </c>
      <c r="H46" s="70">
        <v>38.1</v>
      </c>
      <c r="I46" s="128">
        <f>$G$46*H46</f>
        <v>38.1</v>
      </c>
      <c r="J46" s="254">
        <f>AVERAGE(I46:I48)</f>
        <v>40.18</v>
      </c>
      <c r="K46" s="225" t="s">
        <v>115</v>
      </c>
      <c r="L46" s="226"/>
      <c r="M46" s="229">
        <f>J46</f>
        <v>40.18</v>
      </c>
      <c r="N46" s="230"/>
    </row>
    <row r="47" spans="2:14" x14ac:dyDescent="0.25">
      <c r="B47" s="220"/>
      <c r="C47" s="223"/>
      <c r="D47" s="214"/>
      <c r="E47" s="72" t="s">
        <v>182</v>
      </c>
      <c r="F47" s="217"/>
      <c r="G47" s="217"/>
      <c r="H47" s="68">
        <v>43.25</v>
      </c>
      <c r="I47" s="68">
        <f>$G$46*H47</f>
        <v>43.25</v>
      </c>
      <c r="J47" s="238"/>
      <c r="K47" s="227"/>
      <c r="L47" s="228"/>
      <c r="M47" s="227"/>
      <c r="N47" s="231"/>
    </row>
    <row r="48" spans="2:14" ht="15.75" thickBot="1" x14ac:dyDescent="0.3">
      <c r="B48" s="221"/>
      <c r="C48" s="224"/>
      <c r="D48" s="215"/>
      <c r="E48" s="67" t="s">
        <v>122</v>
      </c>
      <c r="F48" s="218"/>
      <c r="G48" s="218"/>
      <c r="H48" s="66">
        <v>39.19</v>
      </c>
      <c r="I48" s="130">
        <f>$G$46*H48</f>
        <v>39.19</v>
      </c>
      <c r="J48" s="239"/>
      <c r="K48" s="227"/>
      <c r="L48" s="228"/>
      <c r="M48" s="227"/>
      <c r="N48" s="231"/>
    </row>
    <row r="49" spans="2:14" x14ac:dyDescent="0.25">
      <c r="B49" s="209">
        <v>16</v>
      </c>
      <c r="C49" s="210" t="s">
        <v>221</v>
      </c>
      <c r="D49" s="213" t="s">
        <v>313</v>
      </c>
      <c r="E49" s="71" t="s">
        <v>196</v>
      </c>
      <c r="F49" s="216" t="s">
        <v>110</v>
      </c>
      <c r="G49" s="216">
        <v>4</v>
      </c>
      <c r="H49" s="70">
        <v>8.75</v>
      </c>
      <c r="I49" s="128">
        <f>$G$49*H49</f>
        <v>35</v>
      </c>
      <c r="J49" s="254">
        <f>AVERAGE(I50)</f>
        <v>35.799999999999997</v>
      </c>
      <c r="K49" s="225" t="s">
        <v>115</v>
      </c>
      <c r="L49" s="226"/>
      <c r="M49" s="229">
        <f>J49</f>
        <v>35.799999999999997</v>
      </c>
      <c r="N49" s="230"/>
    </row>
    <row r="50" spans="2:14" ht="15" customHeight="1" x14ac:dyDescent="0.25">
      <c r="B50" s="209"/>
      <c r="C50" s="211"/>
      <c r="D50" s="214"/>
      <c r="E50" s="72" t="s">
        <v>152</v>
      </c>
      <c r="F50" s="217"/>
      <c r="G50" s="217"/>
      <c r="H50" s="68">
        <v>8.9499999999999993</v>
      </c>
      <c r="I50" s="68">
        <f>$G$49*H50</f>
        <v>35.799999999999997</v>
      </c>
      <c r="J50" s="238"/>
      <c r="K50" s="227"/>
      <c r="L50" s="228"/>
      <c r="M50" s="227"/>
      <c r="N50" s="231"/>
    </row>
    <row r="51" spans="2:14" ht="15.75" thickBot="1" x14ac:dyDescent="0.3">
      <c r="B51" s="209"/>
      <c r="C51" s="212"/>
      <c r="D51" s="215"/>
      <c r="E51" s="67" t="s">
        <v>212</v>
      </c>
      <c r="F51" s="218"/>
      <c r="G51" s="218"/>
      <c r="H51" s="66">
        <v>13.49</v>
      </c>
      <c r="I51" s="130">
        <f>$G$49*H51</f>
        <v>53.96</v>
      </c>
      <c r="J51" s="239"/>
      <c r="K51" s="227"/>
      <c r="L51" s="228"/>
      <c r="M51" s="227"/>
      <c r="N51" s="231"/>
    </row>
    <row r="52" spans="2:14" x14ac:dyDescent="0.25">
      <c r="B52" s="219">
        <v>17</v>
      </c>
      <c r="C52" s="256" t="s">
        <v>220</v>
      </c>
      <c r="D52" s="213" t="s">
        <v>312</v>
      </c>
      <c r="E52" s="71" t="s">
        <v>116</v>
      </c>
      <c r="F52" s="216" t="s">
        <v>110</v>
      </c>
      <c r="G52" s="216">
        <v>1</v>
      </c>
      <c r="H52" s="70">
        <v>1.99</v>
      </c>
      <c r="I52" s="70">
        <f>$G$52*H52</f>
        <v>1.99</v>
      </c>
      <c r="J52" s="254">
        <f>AVERAGE(I52:I54)</f>
        <v>2.3066666666666666</v>
      </c>
      <c r="K52" s="225" t="s">
        <v>115</v>
      </c>
      <c r="L52" s="226"/>
      <c r="M52" s="229">
        <f>J52</f>
        <v>2.3066666666666666</v>
      </c>
      <c r="N52" s="230"/>
    </row>
    <row r="53" spans="2:14" x14ac:dyDescent="0.25">
      <c r="B53" s="220"/>
      <c r="C53" s="223"/>
      <c r="D53" s="214"/>
      <c r="E53" s="72" t="s">
        <v>196</v>
      </c>
      <c r="F53" s="217"/>
      <c r="G53" s="217"/>
      <c r="H53" s="68">
        <v>2.2799999999999998</v>
      </c>
      <c r="I53" s="68">
        <f>$G$52*H53</f>
        <v>2.2799999999999998</v>
      </c>
      <c r="J53" s="238"/>
      <c r="K53" s="227"/>
      <c r="L53" s="228"/>
      <c r="M53" s="227"/>
      <c r="N53" s="231"/>
    </row>
    <row r="54" spans="2:14" ht="15.75" thickBot="1" x14ac:dyDescent="0.3">
      <c r="B54" s="221"/>
      <c r="C54" s="224"/>
      <c r="D54" s="253"/>
      <c r="E54" s="67" t="s">
        <v>212</v>
      </c>
      <c r="F54" s="218"/>
      <c r="G54" s="218"/>
      <c r="H54" s="66">
        <v>2.65</v>
      </c>
      <c r="I54" s="66">
        <f>$G$52*H54</f>
        <v>2.65</v>
      </c>
      <c r="J54" s="239"/>
      <c r="K54" s="227"/>
      <c r="L54" s="228"/>
      <c r="M54" s="227"/>
      <c r="N54" s="231"/>
    </row>
    <row r="55" spans="2:14" x14ac:dyDescent="0.25">
      <c r="B55" s="209">
        <v>18</v>
      </c>
      <c r="C55" s="251" t="s">
        <v>219</v>
      </c>
      <c r="D55" s="213" t="s">
        <v>312</v>
      </c>
      <c r="E55" s="71" t="s">
        <v>131</v>
      </c>
      <c r="F55" s="216" t="s">
        <v>110</v>
      </c>
      <c r="G55" s="216">
        <v>1</v>
      </c>
      <c r="H55" s="70">
        <v>61.53</v>
      </c>
      <c r="I55" s="128">
        <f>$G$55*H55</f>
        <v>61.53</v>
      </c>
      <c r="J55" s="254">
        <f>AVERAGE(I55:I57)</f>
        <v>74.123333333333335</v>
      </c>
      <c r="K55" s="225" t="s">
        <v>115</v>
      </c>
      <c r="L55" s="226"/>
      <c r="M55" s="229">
        <f>J55</f>
        <v>74.123333333333335</v>
      </c>
      <c r="N55" s="230"/>
    </row>
    <row r="56" spans="2:14" x14ac:dyDescent="0.25">
      <c r="B56" s="209"/>
      <c r="C56" s="211"/>
      <c r="D56" s="214"/>
      <c r="E56" s="72" t="s">
        <v>122</v>
      </c>
      <c r="F56" s="217"/>
      <c r="G56" s="217"/>
      <c r="H56" s="68">
        <v>75.94</v>
      </c>
      <c r="I56" s="68">
        <f>$G$55*H56</f>
        <v>75.94</v>
      </c>
      <c r="J56" s="238"/>
      <c r="K56" s="227"/>
      <c r="L56" s="228"/>
      <c r="M56" s="227"/>
      <c r="N56" s="231"/>
    </row>
    <row r="57" spans="2:14" ht="15.75" thickBot="1" x14ac:dyDescent="0.3">
      <c r="B57" s="209"/>
      <c r="C57" s="212"/>
      <c r="D57" s="253"/>
      <c r="E57" s="67" t="s">
        <v>116</v>
      </c>
      <c r="F57" s="218"/>
      <c r="G57" s="218"/>
      <c r="H57" s="66">
        <v>84.9</v>
      </c>
      <c r="I57" s="73">
        <f>$G$55*H57</f>
        <v>84.9</v>
      </c>
      <c r="J57" s="239"/>
      <c r="K57" s="227"/>
      <c r="L57" s="228"/>
      <c r="M57" s="227"/>
      <c r="N57" s="231"/>
    </row>
    <row r="58" spans="2:14" x14ac:dyDescent="0.25">
      <c r="B58" s="219">
        <v>19</v>
      </c>
      <c r="C58" s="256" t="s">
        <v>218</v>
      </c>
      <c r="D58" s="213" t="s">
        <v>308</v>
      </c>
      <c r="E58" s="71" t="s">
        <v>196</v>
      </c>
      <c r="F58" s="216" t="s">
        <v>110</v>
      </c>
      <c r="G58" s="216">
        <v>2</v>
      </c>
      <c r="H58" s="70">
        <v>13.93</v>
      </c>
      <c r="I58" s="128">
        <f>$G$58*H58</f>
        <v>27.86</v>
      </c>
      <c r="J58" s="254">
        <f>AVERAGE(I58:I60)</f>
        <v>23.646666666666665</v>
      </c>
      <c r="K58" s="225" t="s">
        <v>115</v>
      </c>
      <c r="L58" s="226"/>
      <c r="M58" s="229">
        <f>J58</f>
        <v>23.646666666666665</v>
      </c>
      <c r="N58" s="230"/>
    </row>
    <row r="59" spans="2:14" x14ac:dyDescent="0.25">
      <c r="B59" s="220"/>
      <c r="C59" s="223"/>
      <c r="D59" s="214"/>
      <c r="E59" s="72" t="s">
        <v>217</v>
      </c>
      <c r="F59" s="217"/>
      <c r="G59" s="217"/>
      <c r="H59" s="68">
        <v>11.17</v>
      </c>
      <c r="I59" s="68">
        <f>$G$58*H59</f>
        <v>22.34</v>
      </c>
      <c r="J59" s="238"/>
      <c r="K59" s="227"/>
      <c r="L59" s="228"/>
      <c r="M59" s="227"/>
      <c r="N59" s="231"/>
    </row>
    <row r="60" spans="2:14" ht="15.75" thickBot="1" x14ac:dyDescent="0.3">
      <c r="B60" s="221"/>
      <c r="C60" s="224"/>
      <c r="D60" s="215"/>
      <c r="E60" s="67" t="s">
        <v>216</v>
      </c>
      <c r="F60" s="218"/>
      <c r="G60" s="218"/>
      <c r="H60" s="66">
        <v>10.37</v>
      </c>
      <c r="I60" s="73">
        <f>$G$58*H60</f>
        <v>20.74</v>
      </c>
      <c r="J60" s="239"/>
      <c r="K60" s="227"/>
      <c r="L60" s="228"/>
      <c r="M60" s="227"/>
      <c r="N60" s="231"/>
    </row>
    <row r="61" spans="2:14" x14ac:dyDescent="0.25">
      <c r="B61" s="209">
        <v>20</v>
      </c>
      <c r="C61" s="210" t="s">
        <v>215</v>
      </c>
      <c r="D61" s="213" t="s">
        <v>312</v>
      </c>
      <c r="E61" s="71" t="s">
        <v>161</v>
      </c>
      <c r="F61" s="216" t="s">
        <v>110</v>
      </c>
      <c r="G61" s="216">
        <v>1</v>
      </c>
      <c r="H61" s="70">
        <v>23.3</v>
      </c>
      <c r="I61" s="70">
        <f>$G$61*H61</f>
        <v>23.3</v>
      </c>
      <c r="J61" s="254">
        <f>AVERAGE(I61:I63)</f>
        <v>26.570000000000004</v>
      </c>
      <c r="K61" s="225" t="s">
        <v>115</v>
      </c>
      <c r="L61" s="226"/>
      <c r="M61" s="229">
        <f>J61</f>
        <v>26.570000000000004</v>
      </c>
      <c r="N61" s="230"/>
    </row>
    <row r="62" spans="2:14" x14ac:dyDescent="0.25">
      <c r="B62" s="209"/>
      <c r="C62" s="211"/>
      <c r="D62" s="214"/>
      <c r="E62" s="72" t="s">
        <v>122</v>
      </c>
      <c r="F62" s="217"/>
      <c r="G62" s="217"/>
      <c r="H62" s="68">
        <v>25.73</v>
      </c>
      <c r="I62" s="68">
        <v>25.73</v>
      </c>
      <c r="J62" s="238"/>
      <c r="K62" s="227"/>
      <c r="L62" s="228"/>
      <c r="M62" s="227"/>
      <c r="N62" s="231"/>
    </row>
    <row r="63" spans="2:14" ht="15.75" thickBot="1" x14ac:dyDescent="0.3">
      <c r="B63" s="209"/>
      <c r="C63" s="212"/>
      <c r="D63" s="253"/>
      <c r="E63" s="67" t="s">
        <v>167</v>
      </c>
      <c r="F63" s="218"/>
      <c r="G63" s="218"/>
      <c r="H63" s="66">
        <v>30.68</v>
      </c>
      <c r="I63" s="66">
        <v>30.68</v>
      </c>
      <c r="J63" s="239"/>
      <c r="K63" s="227"/>
      <c r="L63" s="228"/>
      <c r="M63" s="227"/>
      <c r="N63" s="231"/>
    </row>
    <row r="64" spans="2:14" x14ac:dyDescent="0.25">
      <c r="B64" s="219">
        <v>21</v>
      </c>
      <c r="C64" s="222" t="s">
        <v>214</v>
      </c>
      <c r="D64" s="213" t="s">
        <v>312</v>
      </c>
      <c r="E64" s="71" t="s">
        <v>196</v>
      </c>
      <c r="F64" s="216" t="s">
        <v>110</v>
      </c>
      <c r="G64" s="216">
        <v>1</v>
      </c>
      <c r="H64" s="70">
        <v>4.95</v>
      </c>
      <c r="I64" s="128">
        <f>$G$64*H64</f>
        <v>4.95</v>
      </c>
      <c r="J64" s="254">
        <f>AVERAGE(I64:I66)</f>
        <v>5.2066666666666661</v>
      </c>
      <c r="K64" s="225" t="s">
        <v>115</v>
      </c>
      <c r="L64" s="226"/>
      <c r="M64" s="229">
        <f>J64</f>
        <v>5.2066666666666661</v>
      </c>
      <c r="N64" s="230"/>
    </row>
    <row r="65" spans="2:14" x14ac:dyDescent="0.25">
      <c r="B65" s="220"/>
      <c r="C65" s="223"/>
      <c r="D65" s="214"/>
      <c r="E65" s="72" t="s">
        <v>213</v>
      </c>
      <c r="F65" s="217"/>
      <c r="G65" s="217"/>
      <c r="H65" s="68">
        <v>5.18</v>
      </c>
      <c r="I65" s="68">
        <f>$G$64*H65</f>
        <v>5.18</v>
      </c>
      <c r="J65" s="238"/>
      <c r="K65" s="227"/>
      <c r="L65" s="228"/>
      <c r="M65" s="227"/>
      <c r="N65" s="231"/>
    </row>
    <row r="66" spans="2:14" ht="15.75" thickBot="1" x14ac:dyDescent="0.3">
      <c r="B66" s="221"/>
      <c r="C66" s="224"/>
      <c r="D66" s="253"/>
      <c r="E66" s="67" t="s">
        <v>212</v>
      </c>
      <c r="F66" s="218"/>
      <c r="G66" s="218"/>
      <c r="H66" s="66">
        <v>5.49</v>
      </c>
      <c r="I66" s="73">
        <f>$G$64*H66</f>
        <v>5.49</v>
      </c>
      <c r="J66" s="239"/>
      <c r="K66" s="227"/>
      <c r="L66" s="228"/>
      <c r="M66" s="227"/>
      <c r="N66" s="231"/>
    </row>
    <row r="67" spans="2:14" ht="15" customHeight="1" x14ac:dyDescent="0.25">
      <c r="B67" s="209">
        <v>22</v>
      </c>
      <c r="C67" s="210" t="s">
        <v>211</v>
      </c>
      <c r="D67" s="213" t="s">
        <v>210</v>
      </c>
      <c r="E67" s="71" t="s">
        <v>131</v>
      </c>
      <c r="F67" s="270" t="s">
        <v>209</v>
      </c>
      <c r="G67" s="216">
        <v>1</v>
      </c>
      <c r="H67" s="70">
        <v>7.5</v>
      </c>
      <c r="I67" s="128">
        <f>$G$67*H67</f>
        <v>7.5</v>
      </c>
      <c r="J67" s="254">
        <f>AVERAGE(I67:I69)</f>
        <v>9.93</v>
      </c>
      <c r="K67" s="225" t="s">
        <v>115</v>
      </c>
      <c r="L67" s="226"/>
      <c r="M67" s="229">
        <f>J67</f>
        <v>9.93</v>
      </c>
      <c r="N67" s="230"/>
    </row>
    <row r="68" spans="2:14" ht="15" customHeight="1" x14ac:dyDescent="0.25">
      <c r="B68" s="209"/>
      <c r="C68" s="211"/>
      <c r="D68" s="268"/>
      <c r="E68" s="72" t="s">
        <v>208</v>
      </c>
      <c r="F68" s="217"/>
      <c r="G68" s="217"/>
      <c r="H68" s="68">
        <v>9.3000000000000007</v>
      </c>
      <c r="I68" s="68">
        <f>$G$67*H68</f>
        <v>9.3000000000000007</v>
      </c>
      <c r="J68" s="238"/>
      <c r="K68" s="227"/>
      <c r="L68" s="228"/>
      <c r="M68" s="227"/>
      <c r="N68" s="231"/>
    </row>
    <row r="69" spans="2:14" ht="15.75" thickBot="1" x14ac:dyDescent="0.3">
      <c r="B69" s="209"/>
      <c r="C69" s="212"/>
      <c r="D69" s="269"/>
      <c r="E69" s="67" t="s">
        <v>111</v>
      </c>
      <c r="F69" s="218"/>
      <c r="G69" s="218"/>
      <c r="H69" s="66">
        <v>12.99</v>
      </c>
      <c r="I69" s="73">
        <f>$G$67*H69</f>
        <v>12.99</v>
      </c>
      <c r="J69" s="239"/>
      <c r="K69" s="227"/>
      <c r="L69" s="228"/>
      <c r="M69" s="227"/>
      <c r="N69" s="231"/>
    </row>
    <row r="70" spans="2:14" ht="15" customHeight="1" x14ac:dyDescent="0.25">
      <c r="B70" s="219">
        <v>23</v>
      </c>
      <c r="C70" s="222" t="s">
        <v>207</v>
      </c>
      <c r="D70" s="213" t="s">
        <v>311</v>
      </c>
      <c r="E70" s="71" t="s">
        <v>116</v>
      </c>
      <c r="F70" s="270" t="s">
        <v>206</v>
      </c>
      <c r="G70" s="216">
        <v>3</v>
      </c>
      <c r="H70" s="70">
        <v>96.48</v>
      </c>
      <c r="I70" s="128">
        <f>$G$70*H70</f>
        <v>289.44</v>
      </c>
      <c r="J70" s="254">
        <f>AVERAGE(I70:I72)</f>
        <v>299.59999999999997</v>
      </c>
      <c r="K70" s="225" t="s">
        <v>115</v>
      </c>
      <c r="L70" s="226"/>
      <c r="M70" s="229">
        <f>J70</f>
        <v>299.59999999999997</v>
      </c>
      <c r="N70" s="230"/>
    </row>
    <row r="71" spans="2:14" ht="15" customHeight="1" x14ac:dyDescent="0.25">
      <c r="B71" s="220"/>
      <c r="C71" s="223"/>
      <c r="D71" s="268"/>
      <c r="E71" s="72" t="s">
        <v>111</v>
      </c>
      <c r="F71" s="217"/>
      <c r="G71" s="217"/>
      <c r="H71" s="68">
        <v>101.56</v>
      </c>
      <c r="I71" s="68">
        <f>$G$70*H71</f>
        <v>304.68</v>
      </c>
      <c r="J71" s="238"/>
      <c r="K71" s="227"/>
      <c r="L71" s="228"/>
      <c r="M71" s="227"/>
      <c r="N71" s="231"/>
    </row>
    <row r="72" spans="2:14" ht="15.75" thickBot="1" x14ac:dyDescent="0.3">
      <c r="B72" s="221"/>
      <c r="C72" s="267"/>
      <c r="D72" s="277"/>
      <c r="E72" s="96" t="s">
        <v>182</v>
      </c>
      <c r="F72" s="217"/>
      <c r="G72" s="218"/>
      <c r="H72" s="100">
        <v>101.56</v>
      </c>
      <c r="I72" s="73">
        <f>$G$70*H72</f>
        <v>304.68</v>
      </c>
      <c r="J72" s="255"/>
      <c r="K72" s="227"/>
      <c r="L72" s="228"/>
      <c r="M72" s="227"/>
      <c r="N72" s="231"/>
    </row>
    <row r="73" spans="2:14" ht="15" customHeight="1" x14ac:dyDescent="0.25">
      <c r="B73" s="273">
        <v>24</v>
      </c>
      <c r="C73" s="274" t="s">
        <v>205</v>
      </c>
      <c r="D73" s="213" t="s">
        <v>311</v>
      </c>
      <c r="E73" s="71" t="s">
        <v>177</v>
      </c>
      <c r="F73" s="210" t="s">
        <v>204</v>
      </c>
      <c r="G73" s="216">
        <v>1</v>
      </c>
      <c r="H73" s="70">
        <v>25.19</v>
      </c>
      <c r="I73" s="128">
        <f>$G$73*H73</f>
        <v>25.19</v>
      </c>
      <c r="J73" s="254">
        <f>AVERAGE(I73:I75)</f>
        <v>25.19</v>
      </c>
      <c r="K73" s="225" t="s">
        <v>115</v>
      </c>
      <c r="L73" s="226"/>
      <c r="M73" s="229">
        <f>J73</f>
        <v>25.19</v>
      </c>
      <c r="N73" s="230"/>
    </row>
    <row r="74" spans="2:14" x14ac:dyDescent="0.25">
      <c r="B74" s="273"/>
      <c r="C74" s="275"/>
      <c r="D74" s="268"/>
      <c r="E74" s="72" t="s">
        <v>122</v>
      </c>
      <c r="F74" s="211"/>
      <c r="G74" s="217"/>
      <c r="H74" s="68">
        <v>25.19</v>
      </c>
      <c r="I74" s="68">
        <f>$G$73*H74</f>
        <v>25.19</v>
      </c>
      <c r="J74" s="238"/>
      <c r="K74" s="227"/>
      <c r="L74" s="228"/>
      <c r="M74" s="227"/>
      <c r="N74" s="231"/>
    </row>
    <row r="75" spans="2:14" ht="23.25" customHeight="1" thickBot="1" x14ac:dyDescent="0.3">
      <c r="B75" s="273"/>
      <c r="C75" s="276"/>
      <c r="D75" s="269"/>
      <c r="E75" s="67" t="s">
        <v>203</v>
      </c>
      <c r="F75" s="212"/>
      <c r="G75" s="218"/>
      <c r="H75" s="99">
        <v>25.19</v>
      </c>
      <c r="I75" s="99">
        <f>$G$73*H75</f>
        <v>25.19</v>
      </c>
      <c r="J75" s="239"/>
      <c r="K75" s="227"/>
      <c r="L75" s="228"/>
      <c r="M75" s="227"/>
      <c r="N75" s="231"/>
    </row>
    <row r="76" spans="2:14" x14ac:dyDescent="0.25">
      <c r="B76" s="219">
        <v>25</v>
      </c>
      <c r="C76" s="271" t="s">
        <v>202</v>
      </c>
      <c r="D76" s="235" t="s">
        <v>310</v>
      </c>
      <c r="E76" s="74" t="s">
        <v>152</v>
      </c>
      <c r="F76" s="272" t="s">
        <v>201</v>
      </c>
      <c r="G76" s="217">
        <v>1</v>
      </c>
      <c r="H76" s="73">
        <v>5.09</v>
      </c>
      <c r="I76" s="73">
        <f>$G$76*H76</f>
        <v>5.09</v>
      </c>
      <c r="J76" s="237">
        <f>AVERAGE(I76:I78)</f>
        <v>6.8900000000000006</v>
      </c>
      <c r="K76" s="225" t="s">
        <v>115</v>
      </c>
      <c r="L76" s="226"/>
      <c r="M76" s="229">
        <f>J76</f>
        <v>6.8900000000000006</v>
      </c>
      <c r="N76" s="230"/>
    </row>
    <row r="77" spans="2:14" x14ac:dyDescent="0.25">
      <c r="B77" s="220"/>
      <c r="C77" s="223"/>
      <c r="D77" s="268"/>
      <c r="E77" s="72" t="s">
        <v>200</v>
      </c>
      <c r="F77" s="217"/>
      <c r="G77" s="217"/>
      <c r="H77" s="68">
        <v>6.99</v>
      </c>
      <c r="I77" s="73">
        <f>$G$76*H77</f>
        <v>6.99</v>
      </c>
      <c r="J77" s="238"/>
      <c r="K77" s="227"/>
      <c r="L77" s="228"/>
      <c r="M77" s="227"/>
      <c r="N77" s="231"/>
    </row>
    <row r="78" spans="2:14" ht="15.75" thickBot="1" x14ac:dyDescent="0.3">
      <c r="B78" s="221"/>
      <c r="C78" s="224"/>
      <c r="D78" s="269"/>
      <c r="E78" s="67" t="s">
        <v>131</v>
      </c>
      <c r="F78" s="218"/>
      <c r="G78" s="218"/>
      <c r="H78" s="66">
        <v>8.59</v>
      </c>
      <c r="I78" s="73">
        <f>$G$76*H78</f>
        <v>8.59</v>
      </c>
      <c r="J78" s="239"/>
      <c r="K78" s="227"/>
      <c r="L78" s="228"/>
      <c r="M78" s="227"/>
      <c r="N78" s="231"/>
    </row>
    <row r="79" spans="2:14" x14ac:dyDescent="0.25">
      <c r="B79" s="219">
        <v>26</v>
      </c>
      <c r="C79" s="222" t="s">
        <v>199</v>
      </c>
      <c r="D79" s="213" t="s">
        <v>309</v>
      </c>
      <c r="E79" s="71" t="s">
        <v>152</v>
      </c>
      <c r="F79" s="270" t="s">
        <v>198</v>
      </c>
      <c r="G79" s="216">
        <v>1</v>
      </c>
      <c r="H79" s="70">
        <v>4.49</v>
      </c>
      <c r="I79" s="128">
        <f>$G$79*H79</f>
        <v>4.49</v>
      </c>
      <c r="J79" s="254">
        <f>AVERAGE(I79:I81)</f>
        <v>6.6033333333333344</v>
      </c>
      <c r="K79" s="225" t="s">
        <v>115</v>
      </c>
      <c r="L79" s="226"/>
      <c r="M79" s="229">
        <f>J79</f>
        <v>6.6033333333333344</v>
      </c>
      <c r="N79" s="230"/>
    </row>
    <row r="80" spans="2:14" x14ac:dyDescent="0.25">
      <c r="B80" s="220"/>
      <c r="C80" s="223"/>
      <c r="D80" s="268"/>
      <c r="E80" s="72" t="s">
        <v>131</v>
      </c>
      <c r="F80" s="217"/>
      <c r="G80" s="217"/>
      <c r="H80" s="68">
        <v>7.42</v>
      </c>
      <c r="I80" s="68">
        <f>$G$79*H80</f>
        <v>7.42</v>
      </c>
      <c r="J80" s="238"/>
      <c r="K80" s="227"/>
      <c r="L80" s="228"/>
      <c r="M80" s="227"/>
      <c r="N80" s="231"/>
    </row>
    <row r="81" spans="2:21" ht="15.75" thickBot="1" x14ac:dyDescent="0.3">
      <c r="B81" s="221"/>
      <c r="C81" s="224"/>
      <c r="D81" s="269"/>
      <c r="E81" s="67" t="s">
        <v>122</v>
      </c>
      <c r="F81" s="218"/>
      <c r="G81" s="218"/>
      <c r="H81" s="66">
        <v>7.9</v>
      </c>
      <c r="I81" s="130">
        <f>$G$79*H81</f>
        <v>7.9</v>
      </c>
      <c r="J81" s="239"/>
      <c r="K81" s="278"/>
      <c r="L81" s="280"/>
      <c r="M81" s="278"/>
      <c r="N81" s="279"/>
    </row>
    <row r="82" spans="2:21" x14ac:dyDescent="0.25">
      <c r="B82" s="219">
        <v>27</v>
      </c>
      <c r="C82" s="285" t="s">
        <v>197</v>
      </c>
      <c r="D82" s="213" t="s">
        <v>308</v>
      </c>
      <c r="E82" s="71" t="s">
        <v>196</v>
      </c>
      <c r="F82" s="251" t="s">
        <v>110</v>
      </c>
      <c r="G82" s="216">
        <v>2</v>
      </c>
      <c r="H82" s="70">
        <v>12.3</v>
      </c>
      <c r="I82" s="128">
        <f>$G$82*H82</f>
        <v>24.6</v>
      </c>
      <c r="J82" s="254">
        <f>AVERAGE(I82:I84)</f>
        <v>32.793333333333329</v>
      </c>
      <c r="K82" s="225" t="s">
        <v>115</v>
      </c>
      <c r="L82" s="230"/>
      <c r="M82" s="286">
        <f>J82</f>
        <v>32.793333333333329</v>
      </c>
      <c r="N82" s="230"/>
    </row>
    <row r="83" spans="2:21" ht="15" customHeight="1" x14ac:dyDescent="0.25">
      <c r="B83" s="220"/>
      <c r="C83" s="275"/>
      <c r="D83" s="214"/>
      <c r="E83" s="72" t="s">
        <v>131</v>
      </c>
      <c r="F83" s="211"/>
      <c r="G83" s="217"/>
      <c r="H83" s="68">
        <v>16.989999999999998</v>
      </c>
      <c r="I83" s="68">
        <f>$G$82*H83</f>
        <v>33.979999999999997</v>
      </c>
      <c r="J83" s="238"/>
      <c r="K83" s="227"/>
      <c r="L83" s="231"/>
      <c r="M83" s="228"/>
      <c r="N83" s="231"/>
    </row>
    <row r="84" spans="2:21" ht="15.75" customHeight="1" thickBot="1" x14ac:dyDescent="0.3">
      <c r="B84" s="221"/>
      <c r="C84" s="276"/>
      <c r="D84" s="215"/>
      <c r="E84" s="67" t="s">
        <v>177</v>
      </c>
      <c r="F84" s="212"/>
      <c r="G84" s="218"/>
      <c r="H84" s="66">
        <v>19.899999999999999</v>
      </c>
      <c r="I84" s="131">
        <f>$G$82*H84</f>
        <v>39.799999999999997</v>
      </c>
      <c r="J84" s="239"/>
      <c r="K84" s="278"/>
      <c r="L84" s="279"/>
      <c r="M84" s="280"/>
      <c r="N84" s="279"/>
    </row>
    <row r="85" spans="2:21" x14ac:dyDescent="0.25">
      <c r="K85" s="281" t="s">
        <v>31</v>
      </c>
      <c r="L85" s="282"/>
      <c r="M85" s="287">
        <f>SUM(M4:N84)</f>
        <v>1184.0866666666666</v>
      </c>
      <c r="N85" s="288"/>
    </row>
    <row r="86" spans="2:21" ht="15.75" thickBot="1" x14ac:dyDescent="0.3">
      <c r="K86" s="283"/>
      <c r="L86" s="284"/>
      <c r="M86" s="289"/>
      <c r="N86" s="290"/>
    </row>
    <row r="89" spans="2:21" ht="15.75" thickBot="1" x14ac:dyDescent="0.3"/>
    <row r="90" spans="2:21" ht="15.75" thickBot="1" x14ac:dyDescent="0.3">
      <c r="B90" s="240" t="s">
        <v>303</v>
      </c>
      <c r="C90" s="241"/>
      <c r="D90" s="241"/>
      <c r="E90" s="241"/>
      <c r="F90" s="241"/>
      <c r="G90" s="241"/>
      <c r="H90" s="241"/>
      <c r="I90" s="241"/>
      <c r="J90" s="241"/>
      <c r="K90" s="241"/>
      <c r="L90" s="242"/>
      <c r="M90" s="98"/>
      <c r="O90" s="312" t="s">
        <v>151</v>
      </c>
      <c r="P90" s="313"/>
      <c r="Q90" s="313"/>
      <c r="R90" s="314"/>
      <c r="T90" s="315" t="s">
        <v>150</v>
      </c>
      <c r="U90" s="316"/>
    </row>
    <row r="91" spans="2:21" ht="45.75" thickBot="1" x14ac:dyDescent="0.3">
      <c r="B91" s="92" t="s">
        <v>149</v>
      </c>
      <c r="C91" s="91" t="s">
        <v>148</v>
      </c>
      <c r="D91" s="90" t="s">
        <v>147</v>
      </c>
      <c r="E91" s="89" t="s">
        <v>146</v>
      </c>
      <c r="F91" s="88" t="s">
        <v>307</v>
      </c>
      <c r="G91" s="88" t="s">
        <v>306</v>
      </c>
      <c r="H91" s="88" t="s">
        <v>144</v>
      </c>
      <c r="I91" s="88" t="s">
        <v>142</v>
      </c>
      <c r="J91" s="87" t="s">
        <v>120</v>
      </c>
      <c r="K91" s="243" t="s">
        <v>119</v>
      </c>
      <c r="L91" s="244"/>
      <c r="O91" s="85" t="s">
        <v>141</v>
      </c>
      <c r="P91" s="86" t="s">
        <v>140</v>
      </c>
      <c r="Q91" s="85" t="s">
        <v>139</v>
      </c>
      <c r="R91" s="85" t="s">
        <v>138</v>
      </c>
      <c r="T91" s="75" t="s">
        <v>118</v>
      </c>
      <c r="U91" s="84" t="s">
        <v>138</v>
      </c>
    </row>
    <row r="92" spans="2:21" x14ac:dyDescent="0.25">
      <c r="B92" s="300">
        <v>1</v>
      </c>
      <c r="C92" s="317" t="s">
        <v>195</v>
      </c>
      <c r="D92" s="304" t="s">
        <v>318</v>
      </c>
      <c r="E92" s="74" t="s">
        <v>172</v>
      </c>
      <c r="F92" s="216" t="s">
        <v>110</v>
      </c>
      <c r="G92" s="216">
        <v>1</v>
      </c>
      <c r="H92" s="73">
        <v>24.89</v>
      </c>
      <c r="I92" s="73">
        <f>H92*$G$92</f>
        <v>24.89</v>
      </c>
      <c r="J92" s="263">
        <f>AVERAGE(I92:I94)</f>
        <v>30.27</v>
      </c>
      <c r="K92" s="225" t="s">
        <v>163</v>
      </c>
      <c r="L92" s="230"/>
      <c r="O92" s="291" t="s">
        <v>150</v>
      </c>
      <c r="P92" s="292"/>
      <c r="Q92" s="292"/>
      <c r="R92" s="293"/>
      <c r="T92" s="308">
        <f>(J92*8)/24</f>
        <v>10.09</v>
      </c>
      <c r="U92" s="310">
        <f>T92</f>
        <v>10.09</v>
      </c>
    </row>
    <row r="93" spans="2:21" x14ac:dyDescent="0.25">
      <c r="B93" s="301"/>
      <c r="C93" s="306"/>
      <c r="D93" s="268"/>
      <c r="E93" s="72" t="s">
        <v>177</v>
      </c>
      <c r="F93" s="217"/>
      <c r="G93" s="217"/>
      <c r="H93" s="68">
        <v>32.9</v>
      </c>
      <c r="I93" s="73">
        <f>H93*$G$92</f>
        <v>32.9</v>
      </c>
      <c r="J93" s="264"/>
      <c r="K93" s="227"/>
      <c r="L93" s="231"/>
      <c r="O93" s="294"/>
      <c r="P93" s="295"/>
      <c r="Q93" s="295"/>
      <c r="R93" s="296"/>
      <c r="T93" s="309"/>
      <c r="U93" s="311"/>
    </row>
    <row r="94" spans="2:21" ht="15.75" thickBot="1" x14ac:dyDescent="0.3">
      <c r="B94" s="302"/>
      <c r="C94" s="307"/>
      <c r="D94" s="269"/>
      <c r="E94" s="67" t="s">
        <v>182</v>
      </c>
      <c r="F94" s="218"/>
      <c r="G94" s="218"/>
      <c r="H94" s="66">
        <v>33.020000000000003</v>
      </c>
      <c r="I94" s="73">
        <f>H94*$G$92</f>
        <v>33.020000000000003</v>
      </c>
      <c r="J94" s="265"/>
      <c r="K94" s="278"/>
      <c r="L94" s="279"/>
      <c r="O94" s="297"/>
      <c r="P94" s="298"/>
      <c r="Q94" s="298"/>
      <c r="R94" s="299"/>
      <c r="T94" s="309"/>
      <c r="U94" s="311"/>
    </row>
    <row r="95" spans="2:21" x14ac:dyDescent="0.25">
      <c r="B95" s="300">
        <v>2</v>
      </c>
      <c r="C95" s="305" t="s">
        <v>194</v>
      </c>
      <c r="D95" s="304" t="s">
        <v>318</v>
      </c>
      <c r="E95" s="71" t="s">
        <v>161</v>
      </c>
      <c r="F95" s="251" t="s">
        <v>110</v>
      </c>
      <c r="G95" s="216">
        <v>1</v>
      </c>
      <c r="H95" s="70">
        <v>19.100000000000001</v>
      </c>
      <c r="I95" s="128">
        <f>H95*$G$95</f>
        <v>19.100000000000001</v>
      </c>
      <c r="J95" s="254">
        <f>AVERAGE(I95:I97)</f>
        <v>21.313333333333333</v>
      </c>
      <c r="K95" s="225" t="s">
        <v>189</v>
      </c>
      <c r="L95" s="230"/>
      <c r="O95" s="291" t="s">
        <v>150</v>
      </c>
      <c r="P95" s="292"/>
      <c r="Q95" s="292"/>
      <c r="R95" s="293"/>
      <c r="T95" s="308">
        <f>(J95*12)/24</f>
        <v>10.656666666666666</v>
      </c>
      <c r="U95" s="310">
        <f>T95</f>
        <v>10.656666666666666</v>
      </c>
    </row>
    <row r="96" spans="2:21" x14ac:dyDescent="0.25">
      <c r="B96" s="301"/>
      <c r="C96" s="306"/>
      <c r="D96" s="268"/>
      <c r="E96" s="72" t="s">
        <v>177</v>
      </c>
      <c r="F96" s="211"/>
      <c r="G96" s="217"/>
      <c r="H96" s="68">
        <v>19.100000000000001</v>
      </c>
      <c r="I96" s="68">
        <f>H96*$G$95</f>
        <v>19.100000000000001</v>
      </c>
      <c r="J96" s="238"/>
      <c r="K96" s="227"/>
      <c r="L96" s="231"/>
      <c r="O96" s="294"/>
      <c r="P96" s="295"/>
      <c r="Q96" s="295"/>
      <c r="R96" s="296"/>
      <c r="T96" s="309"/>
      <c r="U96" s="311"/>
    </row>
    <row r="97" spans="2:21" ht="15.75" thickBot="1" x14ac:dyDescent="0.3">
      <c r="B97" s="302"/>
      <c r="C97" s="307"/>
      <c r="D97" s="269"/>
      <c r="E97" s="67" t="s">
        <v>190</v>
      </c>
      <c r="F97" s="212"/>
      <c r="G97" s="218"/>
      <c r="H97" s="66">
        <v>25.74</v>
      </c>
      <c r="I97" s="73">
        <f>H97*$G$95</f>
        <v>25.74</v>
      </c>
      <c r="J97" s="239"/>
      <c r="K97" s="227"/>
      <c r="L97" s="231"/>
      <c r="O97" s="297"/>
      <c r="P97" s="298"/>
      <c r="Q97" s="298"/>
      <c r="R97" s="299"/>
      <c r="T97" s="309"/>
      <c r="U97" s="311"/>
    </row>
    <row r="98" spans="2:21" ht="19.5" customHeight="1" x14ac:dyDescent="0.25">
      <c r="B98" s="300">
        <v>3</v>
      </c>
      <c r="C98" s="303" t="s">
        <v>193</v>
      </c>
      <c r="D98" s="304" t="s">
        <v>318</v>
      </c>
      <c r="E98" s="74" t="s">
        <v>116</v>
      </c>
      <c r="F98" s="251" t="s">
        <v>110</v>
      </c>
      <c r="G98" s="216">
        <v>1</v>
      </c>
      <c r="H98" s="73">
        <v>23.83</v>
      </c>
      <c r="I98" s="73">
        <f>$G$98*H98</f>
        <v>23.83</v>
      </c>
      <c r="J98" s="254">
        <f>AVERAGE(I98:I100)</f>
        <v>26.00333333333333</v>
      </c>
      <c r="K98" s="225" t="s">
        <v>109</v>
      </c>
      <c r="L98" s="230"/>
      <c r="O98" s="291" t="s">
        <v>150</v>
      </c>
      <c r="P98" s="292"/>
      <c r="Q98" s="292"/>
      <c r="R98" s="293"/>
      <c r="T98" s="308">
        <f>(J98*4)/24</f>
        <v>4.3338888888888887</v>
      </c>
      <c r="U98" s="310">
        <f>T98</f>
        <v>4.3338888888888887</v>
      </c>
    </row>
    <row r="99" spans="2:21" x14ac:dyDescent="0.25">
      <c r="B99" s="301"/>
      <c r="C99" s="268"/>
      <c r="D99" s="268"/>
      <c r="E99" s="72" t="s">
        <v>111</v>
      </c>
      <c r="F99" s="211"/>
      <c r="G99" s="217"/>
      <c r="H99" s="68">
        <v>25.08</v>
      </c>
      <c r="I99" s="73">
        <f>$G$98*H99</f>
        <v>25.08</v>
      </c>
      <c r="J99" s="238"/>
      <c r="K99" s="227"/>
      <c r="L99" s="231"/>
      <c r="O99" s="294"/>
      <c r="P99" s="295"/>
      <c r="Q99" s="295"/>
      <c r="R99" s="296"/>
      <c r="T99" s="309"/>
      <c r="U99" s="311"/>
    </row>
    <row r="100" spans="2:21" ht="15.75" thickBot="1" x14ac:dyDescent="0.3">
      <c r="B100" s="302"/>
      <c r="C100" s="269"/>
      <c r="D100" s="269"/>
      <c r="E100" s="67" t="s">
        <v>192</v>
      </c>
      <c r="F100" s="212"/>
      <c r="G100" s="218"/>
      <c r="H100" s="66">
        <v>29.1</v>
      </c>
      <c r="I100" s="73">
        <f>$G$98*H100</f>
        <v>29.1</v>
      </c>
      <c r="J100" s="239"/>
      <c r="K100" s="227"/>
      <c r="L100" s="231"/>
      <c r="O100" s="297"/>
      <c r="P100" s="298"/>
      <c r="Q100" s="298"/>
      <c r="R100" s="299"/>
      <c r="T100" s="309"/>
      <c r="U100" s="311"/>
    </row>
    <row r="101" spans="2:21" x14ac:dyDescent="0.25">
      <c r="B101" s="300">
        <v>4</v>
      </c>
      <c r="C101" s="304" t="s">
        <v>191</v>
      </c>
      <c r="D101" s="304" t="s">
        <v>318</v>
      </c>
      <c r="E101" s="71" t="s">
        <v>190</v>
      </c>
      <c r="F101" s="251" t="s">
        <v>110</v>
      </c>
      <c r="G101" s="216">
        <v>1</v>
      </c>
      <c r="H101" s="70">
        <v>15.4</v>
      </c>
      <c r="I101" s="128">
        <f>$G$101*H101</f>
        <v>15.4</v>
      </c>
      <c r="J101" s="254">
        <f>AVERAGE(I101:I103)</f>
        <v>15.433333333333332</v>
      </c>
      <c r="K101" s="225" t="s">
        <v>189</v>
      </c>
      <c r="L101" s="230"/>
      <c r="O101" s="291" t="s">
        <v>150</v>
      </c>
      <c r="P101" s="292"/>
      <c r="Q101" s="292"/>
      <c r="R101" s="293"/>
      <c r="T101" s="308">
        <f>(J101*12)/24</f>
        <v>7.7166666666666659</v>
      </c>
      <c r="U101" s="310">
        <f>T101</f>
        <v>7.7166666666666659</v>
      </c>
    </row>
    <row r="102" spans="2:21" x14ac:dyDescent="0.25">
      <c r="B102" s="301"/>
      <c r="C102" s="268"/>
      <c r="D102" s="268"/>
      <c r="E102" s="72" t="s">
        <v>131</v>
      </c>
      <c r="F102" s="211"/>
      <c r="G102" s="217"/>
      <c r="H102" s="68">
        <v>15.45</v>
      </c>
      <c r="I102" s="68">
        <f>$G$101*H102</f>
        <v>15.45</v>
      </c>
      <c r="J102" s="238"/>
      <c r="K102" s="227"/>
      <c r="L102" s="231"/>
      <c r="O102" s="294"/>
      <c r="P102" s="295"/>
      <c r="Q102" s="295"/>
      <c r="R102" s="296"/>
      <c r="T102" s="309"/>
      <c r="U102" s="311"/>
    </row>
    <row r="103" spans="2:21" ht="15.75" thickBot="1" x14ac:dyDescent="0.3">
      <c r="B103" s="302"/>
      <c r="C103" s="269"/>
      <c r="D103" s="269"/>
      <c r="E103" s="67" t="s">
        <v>161</v>
      </c>
      <c r="F103" s="212"/>
      <c r="G103" s="218"/>
      <c r="H103" s="68">
        <v>15.45</v>
      </c>
      <c r="I103" s="73">
        <f>$G$101*H103</f>
        <v>15.45</v>
      </c>
      <c r="J103" s="239"/>
      <c r="K103" s="227"/>
      <c r="L103" s="231"/>
      <c r="O103" s="297"/>
      <c r="P103" s="298"/>
      <c r="Q103" s="298"/>
      <c r="R103" s="299"/>
      <c r="T103" s="309"/>
      <c r="U103" s="311"/>
    </row>
    <row r="104" spans="2:21" x14ac:dyDescent="0.25">
      <c r="B104" s="300">
        <v>5</v>
      </c>
      <c r="C104" s="304" t="s">
        <v>188</v>
      </c>
      <c r="D104" s="304" t="s">
        <v>318</v>
      </c>
      <c r="E104" s="71" t="s">
        <v>182</v>
      </c>
      <c r="F104" s="251" t="s">
        <v>110</v>
      </c>
      <c r="G104" s="216">
        <v>1</v>
      </c>
      <c r="H104" s="70">
        <v>26.5</v>
      </c>
      <c r="I104" s="128">
        <f>$G$104*H104</f>
        <v>26.5</v>
      </c>
      <c r="J104" s="254">
        <f>AVERAGE(I104:I106)</f>
        <v>28.98</v>
      </c>
      <c r="K104" s="225" t="s">
        <v>163</v>
      </c>
      <c r="L104" s="230"/>
      <c r="O104" s="291" t="s">
        <v>150</v>
      </c>
      <c r="P104" s="292"/>
      <c r="Q104" s="292"/>
      <c r="R104" s="293"/>
      <c r="T104" s="308">
        <f>(J104*8)/24</f>
        <v>9.66</v>
      </c>
      <c r="U104" s="310">
        <f>T104</f>
        <v>9.66</v>
      </c>
    </row>
    <row r="105" spans="2:21" x14ac:dyDescent="0.25">
      <c r="B105" s="301"/>
      <c r="C105" s="268"/>
      <c r="D105" s="268"/>
      <c r="E105" s="72" t="s">
        <v>131</v>
      </c>
      <c r="F105" s="211"/>
      <c r="G105" s="217"/>
      <c r="H105" s="68">
        <v>29.9</v>
      </c>
      <c r="I105" s="68">
        <f>$G$104*H105</f>
        <v>29.9</v>
      </c>
      <c r="J105" s="238"/>
      <c r="K105" s="227"/>
      <c r="L105" s="231"/>
      <c r="O105" s="294"/>
      <c r="P105" s="295"/>
      <c r="Q105" s="295"/>
      <c r="R105" s="296"/>
      <c r="T105" s="309"/>
      <c r="U105" s="311"/>
    </row>
    <row r="106" spans="2:21" ht="15.75" thickBot="1" x14ac:dyDescent="0.3">
      <c r="B106" s="302"/>
      <c r="C106" s="269"/>
      <c r="D106" s="269"/>
      <c r="E106" s="67" t="s">
        <v>111</v>
      </c>
      <c r="F106" s="212"/>
      <c r="G106" s="218"/>
      <c r="H106" s="66">
        <v>30.54</v>
      </c>
      <c r="I106" s="73">
        <f>$G$104*H106</f>
        <v>30.54</v>
      </c>
      <c r="J106" s="239"/>
      <c r="K106" s="227"/>
      <c r="L106" s="231"/>
      <c r="O106" s="297"/>
      <c r="P106" s="298"/>
      <c r="Q106" s="298"/>
      <c r="R106" s="299"/>
      <c r="T106" s="309"/>
      <c r="U106" s="311"/>
    </row>
    <row r="107" spans="2:21" x14ac:dyDescent="0.25">
      <c r="B107" s="300">
        <v>6</v>
      </c>
      <c r="C107" s="304" t="s">
        <v>187</v>
      </c>
      <c r="D107" s="304" t="s">
        <v>318</v>
      </c>
      <c r="E107" s="71" t="s">
        <v>122</v>
      </c>
      <c r="F107" s="251" t="s">
        <v>110</v>
      </c>
      <c r="G107" s="216">
        <v>1</v>
      </c>
      <c r="H107" s="128">
        <v>28</v>
      </c>
      <c r="I107" s="128">
        <f>$G$107*H107</f>
        <v>28</v>
      </c>
      <c r="J107" s="254">
        <f>AVERAGE(I107:I109)</f>
        <v>28</v>
      </c>
      <c r="K107" s="225" t="s">
        <v>136</v>
      </c>
      <c r="L107" s="230"/>
      <c r="O107" s="291" t="s">
        <v>150</v>
      </c>
      <c r="P107" s="292"/>
      <c r="Q107" s="292"/>
      <c r="R107" s="293"/>
      <c r="T107" s="308">
        <f>J107/24</f>
        <v>1.1666666666666667</v>
      </c>
      <c r="U107" s="310">
        <f>T107</f>
        <v>1.1666666666666667</v>
      </c>
    </row>
    <row r="108" spans="2:21" x14ac:dyDescent="0.25">
      <c r="B108" s="301"/>
      <c r="C108" s="268"/>
      <c r="D108" s="268"/>
      <c r="E108" s="72" t="s">
        <v>131</v>
      </c>
      <c r="F108" s="211"/>
      <c r="G108" s="217"/>
      <c r="H108" s="68">
        <v>28</v>
      </c>
      <c r="I108" s="68">
        <f>$G$107*H108</f>
        <v>28</v>
      </c>
      <c r="J108" s="238"/>
      <c r="K108" s="227"/>
      <c r="L108" s="231"/>
      <c r="O108" s="294"/>
      <c r="P108" s="295"/>
      <c r="Q108" s="295"/>
      <c r="R108" s="296"/>
      <c r="T108" s="309"/>
      <c r="U108" s="311"/>
    </row>
    <row r="109" spans="2:21" ht="15.75" thickBot="1" x14ac:dyDescent="0.3">
      <c r="B109" s="302"/>
      <c r="C109" s="269"/>
      <c r="D109" s="269"/>
      <c r="E109" s="67" t="s">
        <v>177</v>
      </c>
      <c r="F109" s="212"/>
      <c r="G109" s="218"/>
      <c r="H109" s="73">
        <v>28</v>
      </c>
      <c r="I109" s="130">
        <f>$G$107*H109</f>
        <v>28</v>
      </c>
      <c r="J109" s="239"/>
      <c r="K109" s="227"/>
      <c r="L109" s="231"/>
      <c r="O109" s="297"/>
      <c r="P109" s="298"/>
      <c r="Q109" s="298"/>
      <c r="R109" s="299"/>
      <c r="T109" s="309"/>
      <c r="U109" s="311"/>
    </row>
    <row r="110" spans="2:21" x14ac:dyDescent="0.25">
      <c r="B110" s="300">
        <v>7</v>
      </c>
      <c r="C110" s="304" t="s">
        <v>186</v>
      </c>
      <c r="D110" s="304" t="s">
        <v>318</v>
      </c>
      <c r="E110" s="71" t="s">
        <v>161</v>
      </c>
      <c r="F110" s="251" t="s">
        <v>110</v>
      </c>
      <c r="G110" s="216">
        <v>1</v>
      </c>
      <c r="H110" s="70">
        <v>2.9</v>
      </c>
      <c r="I110" s="128">
        <f>$G$110*H110</f>
        <v>2.9</v>
      </c>
      <c r="J110" s="254">
        <f>AVERAGE(I110:I112)</f>
        <v>3.6266666666666669</v>
      </c>
      <c r="K110" s="225" t="s">
        <v>109</v>
      </c>
      <c r="L110" s="230"/>
      <c r="O110" s="291" t="s">
        <v>150</v>
      </c>
      <c r="P110" s="292"/>
      <c r="Q110" s="292"/>
      <c r="R110" s="293"/>
      <c r="T110" s="308">
        <f>(J110*4)/24</f>
        <v>0.60444444444444445</v>
      </c>
      <c r="U110" s="310">
        <f>T110</f>
        <v>0.60444444444444445</v>
      </c>
    </row>
    <row r="111" spans="2:21" ht="14.25" customHeight="1" x14ac:dyDescent="0.25">
      <c r="B111" s="301"/>
      <c r="C111" s="268"/>
      <c r="D111" s="268"/>
      <c r="E111" s="72" t="s">
        <v>116</v>
      </c>
      <c r="F111" s="211"/>
      <c r="G111" s="217"/>
      <c r="H111" s="68">
        <v>2.99</v>
      </c>
      <c r="I111" s="68">
        <f>$G$110*H111</f>
        <v>2.99</v>
      </c>
      <c r="J111" s="238"/>
      <c r="K111" s="227"/>
      <c r="L111" s="231"/>
      <c r="O111" s="294"/>
      <c r="P111" s="295"/>
      <c r="Q111" s="295"/>
      <c r="R111" s="296"/>
      <c r="T111" s="309"/>
      <c r="U111" s="311"/>
    </row>
    <row r="112" spans="2:21" ht="16.5" customHeight="1" thickBot="1" x14ac:dyDescent="0.3">
      <c r="B112" s="302"/>
      <c r="C112" s="269"/>
      <c r="D112" s="269"/>
      <c r="E112" s="67" t="s">
        <v>131</v>
      </c>
      <c r="F112" s="212"/>
      <c r="G112" s="218"/>
      <c r="H112" s="66">
        <v>4.99</v>
      </c>
      <c r="I112" s="73">
        <f>$G$110*H112</f>
        <v>4.99</v>
      </c>
      <c r="J112" s="239"/>
      <c r="K112" s="227"/>
      <c r="L112" s="231"/>
      <c r="O112" s="297"/>
      <c r="P112" s="298"/>
      <c r="Q112" s="298"/>
      <c r="R112" s="299"/>
      <c r="T112" s="309"/>
      <c r="U112" s="311"/>
    </row>
    <row r="113" spans="2:21" x14ac:dyDescent="0.25">
      <c r="B113" s="300">
        <v>8</v>
      </c>
      <c r="C113" s="304" t="s">
        <v>185</v>
      </c>
      <c r="D113" s="304" t="s">
        <v>318</v>
      </c>
      <c r="E113" s="71" t="s">
        <v>161</v>
      </c>
      <c r="F113" s="216" t="s">
        <v>110</v>
      </c>
      <c r="G113" s="216">
        <v>1</v>
      </c>
      <c r="H113" s="70">
        <v>5.25</v>
      </c>
      <c r="I113" s="128">
        <f>$G$113*H113</f>
        <v>5.25</v>
      </c>
      <c r="J113" s="254">
        <f>AVERAGE(I113:I115)</f>
        <v>6.48</v>
      </c>
      <c r="K113" s="225" t="s">
        <v>109</v>
      </c>
      <c r="L113" s="230"/>
      <c r="O113" s="291" t="s">
        <v>150</v>
      </c>
      <c r="P113" s="292"/>
      <c r="Q113" s="292"/>
      <c r="R113" s="293"/>
      <c r="T113" s="308">
        <f>(J113*4)/24</f>
        <v>1.08</v>
      </c>
      <c r="U113" s="310">
        <f>T113</f>
        <v>1.08</v>
      </c>
    </row>
    <row r="114" spans="2:21" x14ac:dyDescent="0.25">
      <c r="B114" s="301"/>
      <c r="C114" s="268"/>
      <c r="D114" s="268"/>
      <c r="E114" s="72" t="s">
        <v>131</v>
      </c>
      <c r="F114" s="217"/>
      <c r="G114" s="217"/>
      <c r="H114" s="68">
        <v>6.5</v>
      </c>
      <c r="I114" s="68">
        <f>$G$113*H114</f>
        <v>6.5</v>
      </c>
      <c r="J114" s="238"/>
      <c r="K114" s="227"/>
      <c r="L114" s="231"/>
      <c r="O114" s="294"/>
      <c r="P114" s="295"/>
      <c r="Q114" s="295"/>
      <c r="R114" s="296"/>
      <c r="T114" s="309"/>
      <c r="U114" s="311"/>
    </row>
    <row r="115" spans="2:21" ht="15.75" thickBot="1" x14ac:dyDescent="0.3">
      <c r="B115" s="302"/>
      <c r="C115" s="269"/>
      <c r="D115" s="269"/>
      <c r="E115" s="67" t="s">
        <v>184</v>
      </c>
      <c r="F115" s="218"/>
      <c r="G115" s="218"/>
      <c r="H115" s="66">
        <v>7.69</v>
      </c>
      <c r="I115" s="73">
        <f>$G$113*H115</f>
        <v>7.69</v>
      </c>
      <c r="J115" s="239"/>
      <c r="K115" s="227"/>
      <c r="L115" s="231"/>
      <c r="O115" s="297"/>
      <c r="P115" s="298"/>
      <c r="Q115" s="298"/>
      <c r="R115" s="299"/>
      <c r="T115" s="309"/>
      <c r="U115" s="311"/>
    </row>
    <row r="116" spans="2:21" x14ac:dyDescent="0.25">
      <c r="B116" s="300">
        <v>9</v>
      </c>
      <c r="C116" s="213" t="s">
        <v>183</v>
      </c>
      <c r="D116" s="304" t="s">
        <v>318</v>
      </c>
      <c r="E116" s="71" t="s">
        <v>131</v>
      </c>
      <c r="F116" s="216" t="s">
        <v>110</v>
      </c>
      <c r="G116" s="216">
        <v>1</v>
      </c>
      <c r="H116" s="70">
        <v>78.11</v>
      </c>
      <c r="I116" s="128">
        <f>$G$116*H116</f>
        <v>78.11</v>
      </c>
      <c r="J116" s="254">
        <f>AVERAGE(I116:I118)</f>
        <v>86.48</v>
      </c>
      <c r="K116" s="225" t="s">
        <v>136</v>
      </c>
      <c r="L116" s="230"/>
      <c r="O116" s="291" t="s">
        <v>150</v>
      </c>
      <c r="P116" s="292"/>
      <c r="Q116" s="292"/>
      <c r="R116" s="293"/>
      <c r="T116" s="308">
        <f>J116/24</f>
        <v>3.6033333333333335</v>
      </c>
      <c r="U116" s="310">
        <f>T116</f>
        <v>3.6033333333333335</v>
      </c>
    </row>
    <row r="117" spans="2:21" x14ac:dyDescent="0.25">
      <c r="B117" s="301"/>
      <c r="C117" s="268"/>
      <c r="D117" s="268"/>
      <c r="E117" s="72" t="s">
        <v>182</v>
      </c>
      <c r="F117" s="217"/>
      <c r="G117" s="217"/>
      <c r="H117" s="68">
        <v>89.9</v>
      </c>
      <c r="I117" s="68">
        <f>$G$116*H117</f>
        <v>89.9</v>
      </c>
      <c r="J117" s="238"/>
      <c r="K117" s="227"/>
      <c r="L117" s="231"/>
      <c r="O117" s="294"/>
      <c r="P117" s="295"/>
      <c r="Q117" s="295"/>
      <c r="R117" s="296"/>
      <c r="T117" s="309"/>
      <c r="U117" s="311"/>
    </row>
    <row r="118" spans="2:21" ht="15.75" thickBot="1" x14ac:dyDescent="0.3">
      <c r="B118" s="302"/>
      <c r="C118" s="269"/>
      <c r="D118" s="269"/>
      <c r="E118" s="67" t="s">
        <v>166</v>
      </c>
      <c r="F118" s="218"/>
      <c r="G118" s="218"/>
      <c r="H118" s="66">
        <v>91.43</v>
      </c>
      <c r="I118" s="73">
        <f>$G$116*H118</f>
        <v>91.43</v>
      </c>
      <c r="J118" s="239"/>
      <c r="K118" s="227"/>
      <c r="L118" s="231"/>
      <c r="O118" s="297"/>
      <c r="P118" s="298"/>
      <c r="Q118" s="298"/>
      <c r="R118" s="299"/>
      <c r="T118" s="309"/>
      <c r="U118" s="311"/>
    </row>
    <row r="119" spans="2:21" x14ac:dyDescent="0.25">
      <c r="B119" s="300">
        <v>10</v>
      </c>
      <c r="C119" s="213" t="s">
        <v>181</v>
      </c>
      <c r="D119" s="304" t="s">
        <v>318</v>
      </c>
      <c r="E119" s="71" t="s">
        <v>172</v>
      </c>
      <c r="F119" s="216" t="s">
        <v>110</v>
      </c>
      <c r="G119" s="216">
        <v>1</v>
      </c>
      <c r="H119" s="70">
        <v>188.9</v>
      </c>
      <c r="I119" s="128">
        <f>$G$119*H119</f>
        <v>188.9</v>
      </c>
      <c r="J119" s="254">
        <f>AVERAGE(I119:I121)</f>
        <v>194.43999999999997</v>
      </c>
      <c r="K119" s="225" t="s">
        <v>136</v>
      </c>
      <c r="L119" s="230"/>
      <c r="O119" s="291" t="s">
        <v>150</v>
      </c>
      <c r="P119" s="292"/>
      <c r="Q119" s="292"/>
      <c r="R119" s="293"/>
      <c r="T119" s="308">
        <f>J119/24</f>
        <v>8.1016666666666648</v>
      </c>
      <c r="U119" s="310">
        <f>T119</f>
        <v>8.1016666666666648</v>
      </c>
    </row>
    <row r="120" spans="2:21" x14ac:dyDescent="0.25">
      <c r="B120" s="301"/>
      <c r="C120" s="268"/>
      <c r="D120" s="268"/>
      <c r="E120" s="72" t="s">
        <v>180</v>
      </c>
      <c r="F120" s="217"/>
      <c r="G120" s="217"/>
      <c r="H120" s="68">
        <v>195.42</v>
      </c>
      <c r="I120" s="68">
        <f>$G$119*H120</f>
        <v>195.42</v>
      </c>
      <c r="J120" s="238"/>
      <c r="K120" s="227"/>
      <c r="L120" s="231"/>
      <c r="O120" s="294"/>
      <c r="P120" s="295"/>
      <c r="Q120" s="295"/>
      <c r="R120" s="296"/>
      <c r="T120" s="309"/>
      <c r="U120" s="311"/>
    </row>
    <row r="121" spans="2:21" ht="15.75" thickBot="1" x14ac:dyDescent="0.3">
      <c r="B121" s="302"/>
      <c r="C121" s="269"/>
      <c r="D121" s="269"/>
      <c r="E121" s="67" t="s">
        <v>179</v>
      </c>
      <c r="F121" s="218"/>
      <c r="G121" s="218"/>
      <c r="H121" s="66">
        <v>199</v>
      </c>
      <c r="I121" s="73">
        <f>$G$119*H121</f>
        <v>199</v>
      </c>
      <c r="J121" s="239"/>
      <c r="K121" s="227"/>
      <c r="L121" s="231"/>
      <c r="O121" s="297"/>
      <c r="P121" s="298"/>
      <c r="Q121" s="298"/>
      <c r="R121" s="299"/>
      <c r="T121" s="309"/>
      <c r="U121" s="311"/>
    </row>
    <row r="122" spans="2:21" x14ac:dyDescent="0.25">
      <c r="B122" s="300">
        <v>11</v>
      </c>
      <c r="C122" s="304" t="s">
        <v>178</v>
      </c>
      <c r="D122" s="304" t="s">
        <v>318</v>
      </c>
      <c r="E122" s="71" t="s">
        <v>135</v>
      </c>
      <c r="F122" s="216" t="s">
        <v>110</v>
      </c>
      <c r="G122" s="216">
        <v>1</v>
      </c>
      <c r="H122" s="70">
        <v>570.82000000000005</v>
      </c>
      <c r="I122" s="128">
        <f>$G$122*H122</f>
        <v>570.82000000000005</v>
      </c>
      <c r="J122" s="254">
        <f>AVERAGE(I122:I124)</f>
        <v>739.87333333333333</v>
      </c>
      <c r="K122" s="225" t="s">
        <v>136</v>
      </c>
      <c r="L122" s="230"/>
      <c r="O122" s="291" t="s">
        <v>150</v>
      </c>
      <c r="P122" s="292"/>
      <c r="Q122" s="292"/>
      <c r="R122" s="293"/>
      <c r="T122" s="308">
        <f>J122/24</f>
        <v>30.828055555555554</v>
      </c>
      <c r="U122" s="310">
        <f>T122</f>
        <v>30.828055555555554</v>
      </c>
    </row>
    <row r="123" spans="2:21" x14ac:dyDescent="0.25">
      <c r="B123" s="301"/>
      <c r="C123" s="268"/>
      <c r="D123" s="268"/>
      <c r="E123" s="72" t="s">
        <v>131</v>
      </c>
      <c r="F123" s="217"/>
      <c r="G123" s="217"/>
      <c r="H123" s="68">
        <v>790.05</v>
      </c>
      <c r="I123" s="68">
        <f>$G$122*H123</f>
        <v>790.05</v>
      </c>
      <c r="J123" s="238"/>
      <c r="K123" s="227"/>
      <c r="L123" s="231"/>
      <c r="O123" s="294"/>
      <c r="P123" s="295"/>
      <c r="Q123" s="295"/>
      <c r="R123" s="296"/>
      <c r="T123" s="309"/>
      <c r="U123" s="311"/>
    </row>
    <row r="124" spans="2:21" ht="15.75" thickBot="1" x14ac:dyDescent="0.3">
      <c r="B124" s="302"/>
      <c r="C124" s="269"/>
      <c r="D124" s="269"/>
      <c r="E124" s="67" t="s">
        <v>177</v>
      </c>
      <c r="F124" s="218"/>
      <c r="G124" s="218"/>
      <c r="H124" s="66">
        <v>858.75</v>
      </c>
      <c r="I124" s="73">
        <f>$G$122*H124</f>
        <v>858.75</v>
      </c>
      <c r="J124" s="239"/>
      <c r="K124" s="227"/>
      <c r="L124" s="231"/>
      <c r="O124" s="294"/>
      <c r="P124" s="295"/>
      <c r="Q124" s="295"/>
      <c r="R124" s="296"/>
      <c r="T124" s="309"/>
      <c r="U124" s="311"/>
    </row>
    <row r="125" spans="2:21" x14ac:dyDescent="0.25">
      <c r="B125" s="300">
        <v>12</v>
      </c>
      <c r="C125" s="213" t="s">
        <v>176</v>
      </c>
      <c r="D125" s="304" t="s">
        <v>318</v>
      </c>
      <c r="E125" s="71" t="s">
        <v>172</v>
      </c>
      <c r="F125" s="216" t="s">
        <v>110</v>
      </c>
      <c r="G125" s="216">
        <v>1</v>
      </c>
      <c r="H125" s="70">
        <v>1299</v>
      </c>
      <c r="I125" s="128">
        <f>$G$125*H125</f>
        <v>1299</v>
      </c>
      <c r="J125" s="254">
        <f>AVERAGE(I125:I127)</f>
        <v>1209.3</v>
      </c>
      <c r="K125" s="225" t="s">
        <v>136</v>
      </c>
      <c r="L125" s="230"/>
      <c r="O125" s="318">
        <f>J125*0.8</f>
        <v>967.44</v>
      </c>
      <c r="P125" s="321">
        <f>O125/2</f>
        <v>483.72</v>
      </c>
      <c r="Q125" s="322">
        <f>P125/12</f>
        <v>40.31</v>
      </c>
      <c r="R125" s="325">
        <f>Q125</f>
        <v>40.31</v>
      </c>
      <c r="T125" s="308">
        <f>Q125</f>
        <v>40.31</v>
      </c>
      <c r="U125" s="310">
        <f>T125</f>
        <v>40.31</v>
      </c>
    </row>
    <row r="126" spans="2:21" x14ac:dyDescent="0.25">
      <c r="B126" s="301"/>
      <c r="C126" s="268"/>
      <c r="D126" s="268"/>
      <c r="E126" s="72" t="s">
        <v>175</v>
      </c>
      <c r="F126" s="217"/>
      <c r="G126" s="217"/>
      <c r="H126" s="68">
        <v>1229.9000000000001</v>
      </c>
      <c r="I126" s="68">
        <f>$G$125*H126</f>
        <v>1229.9000000000001</v>
      </c>
      <c r="J126" s="238"/>
      <c r="K126" s="227"/>
      <c r="L126" s="231"/>
      <c r="O126" s="319"/>
      <c r="P126" s="228"/>
      <c r="Q126" s="323"/>
      <c r="R126" s="231"/>
      <c r="T126" s="309"/>
      <c r="U126" s="311"/>
    </row>
    <row r="127" spans="2:21" ht="15.75" thickBot="1" x14ac:dyDescent="0.3">
      <c r="B127" s="302"/>
      <c r="C127" s="269"/>
      <c r="D127" s="269"/>
      <c r="E127" s="67" t="s">
        <v>174</v>
      </c>
      <c r="F127" s="218"/>
      <c r="G127" s="218"/>
      <c r="H127" s="66">
        <v>1099</v>
      </c>
      <c r="I127" s="73">
        <f>$G$125*H127</f>
        <v>1099</v>
      </c>
      <c r="J127" s="239"/>
      <c r="K127" s="227"/>
      <c r="L127" s="231"/>
      <c r="O127" s="320"/>
      <c r="P127" s="280"/>
      <c r="Q127" s="324"/>
      <c r="R127" s="279"/>
      <c r="T127" s="309"/>
      <c r="U127" s="311"/>
    </row>
    <row r="128" spans="2:21" x14ac:dyDescent="0.25">
      <c r="B128" s="300">
        <v>13</v>
      </c>
      <c r="C128" s="213" t="s">
        <v>173</v>
      </c>
      <c r="D128" s="304" t="s">
        <v>318</v>
      </c>
      <c r="E128" s="71" t="s">
        <v>172</v>
      </c>
      <c r="F128" s="216" t="s">
        <v>110</v>
      </c>
      <c r="G128" s="216">
        <v>1</v>
      </c>
      <c r="H128" s="70">
        <v>312.55</v>
      </c>
      <c r="I128" s="128">
        <f>$G$128*H128</f>
        <v>312.55</v>
      </c>
      <c r="J128" s="254">
        <f>AVERAGE(I128:I130)</f>
        <v>329.5</v>
      </c>
      <c r="K128" s="225" t="s">
        <v>136</v>
      </c>
      <c r="L128" s="230"/>
      <c r="O128" s="294" t="s">
        <v>150</v>
      </c>
      <c r="P128" s="295"/>
      <c r="Q128" s="295"/>
      <c r="R128" s="296"/>
      <c r="T128" s="308">
        <f>J128/24</f>
        <v>13.729166666666666</v>
      </c>
      <c r="U128" s="310">
        <f>T128</f>
        <v>13.729166666666666</v>
      </c>
    </row>
    <row r="129" spans="2:21" x14ac:dyDescent="0.25">
      <c r="B129" s="301"/>
      <c r="C129" s="268"/>
      <c r="D129" s="268"/>
      <c r="E129" s="72" t="s">
        <v>122</v>
      </c>
      <c r="F129" s="217"/>
      <c r="G129" s="217"/>
      <c r="H129" s="68">
        <v>323.89</v>
      </c>
      <c r="I129" s="68">
        <f>$G$128*H129</f>
        <v>323.89</v>
      </c>
      <c r="J129" s="238"/>
      <c r="K129" s="227"/>
      <c r="L129" s="231"/>
      <c r="O129" s="294"/>
      <c r="P129" s="295"/>
      <c r="Q129" s="295"/>
      <c r="R129" s="296"/>
      <c r="T129" s="309"/>
      <c r="U129" s="311"/>
    </row>
    <row r="130" spans="2:21" ht="15.75" thickBot="1" x14ac:dyDescent="0.3">
      <c r="B130" s="302"/>
      <c r="C130" s="269"/>
      <c r="D130" s="269"/>
      <c r="E130" s="67" t="s">
        <v>131</v>
      </c>
      <c r="F130" s="218"/>
      <c r="G130" s="218"/>
      <c r="H130" s="66">
        <v>352.06</v>
      </c>
      <c r="I130" s="73">
        <f>$G$128*H130</f>
        <v>352.06</v>
      </c>
      <c r="J130" s="239"/>
      <c r="K130" s="227"/>
      <c r="L130" s="231"/>
      <c r="O130" s="297"/>
      <c r="P130" s="298"/>
      <c r="Q130" s="298"/>
      <c r="R130" s="299"/>
      <c r="T130" s="309"/>
      <c r="U130" s="311"/>
    </row>
    <row r="131" spans="2:21" x14ac:dyDescent="0.25">
      <c r="B131" s="300">
        <v>14</v>
      </c>
      <c r="C131" s="213" t="s">
        <v>171</v>
      </c>
      <c r="D131" s="304" t="s">
        <v>318</v>
      </c>
      <c r="E131" s="71" t="s">
        <v>170</v>
      </c>
      <c r="F131" s="216" t="s">
        <v>110</v>
      </c>
      <c r="G131" s="216">
        <v>1</v>
      </c>
      <c r="H131" s="70">
        <v>132.79</v>
      </c>
      <c r="I131" s="128">
        <f>$G$131*H131</f>
        <v>132.79</v>
      </c>
      <c r="J131" s="254">
        <f>AVERAGE(I131:I133)</f>
        <v>153.80999999999997</v>
      </c>
      <c r="K131" s="225" t="s">
        <v>136</v>
      </c>
      <c r="L131" s="230"/>
      <c r="O131" s="291" t="s">
        <v>150</v>
      </c>
      <c r="P131" s="292"/>
      <c r="Q131" s="292"/>
      <c r="R131" s="293"/>
      <c r="T131" s="308">
        <f>J131/24</f>
        <v>6.4087499999999986</v>
      </c>
      <c r="U131" s="310">
        <f>T131</f>
        <v>6.4087499999999986</v>
      </c>
    </row>
    <row r="132" spans="2:21" x14ac:dyDescent="0.25">
      <c r="B132" s="301"/>
      <c r="C132" s="268"/>
      <c r="D132" s="268"/>
      <c r="E132" s="72" t="s">
        <v>169</v>
      </c>
      <c r="F132" s="217"/>
      <c r="G132" s="217"/>
      <c r="H132" s="68">
        <v>160.54</v>
      </c>
      <c r="I132" s="68">
        <f>$G$131*H132</f>
        <v>160.54</v>
      </c>
      <c r="J132" s="238"/>
      <c r="K132" s="227"/>
      <c r="L132" s="231"/>
      <c r="O132" s="294"/>
      <c r="P132" s="295"/>
      <c r="Q132" s="295"/>
      <c r="R132" s="296"/>
      <c r="T132" s="309"/>
      <c r="U132" s="311"/>
    </row>
    <row r="133" spans="2:21" ht="15.75" thickBot="1" x14ac:dyDescent="0.3">
      <c r="B133" s="302"/>
      <c r="C133" s="269"/>
      <c r="D133" s="269"/>
      <c r="E133" s="67" t="s">
        <v>161</v>
      </c>
      <c r="F133" s="218"/>
      <c r="G133" s="218"/>
      <c r="H133" s="66">
        <v>168.1</v>
      </c>
      <c r="I133" s="73">
        <f>$G$131*H133</f>
        <v>168.1</v>
      </c>
      <c r="J133" s="239"/>
      <c r="K133" s="227"/>
      <c r="L133" s="231"/>
      <c r="O133" s="297"/>
      <c r="P133" s="298"/>
      <c r="Q133" s="298"/>
      <c r="R133" s="299"/>
      <c r="T133" s="309"/>
      <c r="U133" s="311"/>
    </row>
    <row r="134" spans="2:21" x14ac:dyDescent="0.25">
      <c r="B134" s="300">
        <v>15</v>
      </c>
      <c r="C134" s="304" t="s">
        <v>168</v>
      </c>
      <c r="D134" s="304" t="s">
        <v>318</v>
      </c>
      <c r="E134" s="71" t="s">
        <v>167</v>
      </c>
      <c r="F134" s="216" t="s">
        <v>110</v>
      </c>
      <c r="G134" s="216">
        <v>1</v>
      </c>
      <c r="H134" s="70">
        <v>5.89</v>
      </c>
      <c r="I134" s="128">
        <f>$G$134*H134</f>
        <v>5.89</v>
      </c>
      <c r="J134" s="254">
        <f>AVERAGE(I134:I136)</f>
        <v>6.0566666666666658</v>
      </c>
      <c r="K134" s="225" t="s">
        <v>163</v>
      </c>
      <c r="L134" s="230"/>
      <c r="O134" s="291" t="s">
        <v>150</v>
      </c>
      <c r="P134" s="292"/>
      <c r="Q134" s="292"/>
      <c r="R134" s="293"/>
      <c r="T134" s="308">
        <f>(J134*8)/24</f>
        <v>2.0188888888888887</v>
      </c>
      <c r="U134" s="310">
        <f>T134</f>
        <v>2.0188888888888887</v>
      </c>
    </row>
    <row r="135" spans="2:21" x14ac:dyDescent="0.25">
      <c r="B135" s="301"/>
      <c r="C135" s="268"/>
      <c r="D135" s="268"/>
      <c r="E135" s="72" t="s">
        <v>152</v>
      </c>
      <c r="F135" s="217"/>
      <c r="G135" s="217"/>
      <c r="H135" s="68">
        <v>6.24</v>
      </c>
      <c r="I135" s="68">
        <f>$G$134*H135</f>
        <v>6.24</v>
      </c>
      <c r="J135" s="238"/>
      <c r="K135" s="227"/>
      <c r="L135" s="231"/>
      <c r="O135" s="294"/>
      <c r="P135" s="295"/>
      <c r="Q135" s="295"/>
      <c r="R135" s="296"/>
      <c r="T135" s="309"/>
      <c r="U135" s="311"/>
    </row>
    <row r="136" spans="2:21" ht="15.75" thickBot="1" x14ac:dyDescent="0.3">
      <c r="B136" s="302"/>
      <c r="C136" s="277"/>
      <c r="D136" s="269"/>
      <c r="E136" s="96" t="s">
        <v>166</v>
      </c>
      <c r="F136" s="217"/>
      <c r="G136" s="218"/>
      <c r="H136" s="95">
        <v>6.04</v>
      </c>
      <c r="I136" s="73">
        <f>$G$134*H136</f>
        <v>6.04</v>
      </c>
      <c r="J136" s="255"/>
      <c r="K136" s="227"/>
      <c r="L136" s="231"/>
      <c r="O136" s="297"/>
      <c r="P136" s="298"/>
      <c r="Q136" s="298"/>
      <c r="R136" s="299"/>
      <c r="T136" s="309"/>
      <c r="U136" s="311"/>
    </row>
    <row r="137" spans="2:21" x14ac:dyDescent="0.25">
      <c r="B137" s="300">
        <v>16</v>
      </c>
      <c r="C137" s="304" t="s">
        <v>165</v>
      </c>
      <c r="D137" s="304" t="s">
        <v>318</v>
      </c>
      <c r="E137" s="71" t="s">
        <v>111</v>
      </c>
      <c r="F137" s="216" t="s">
        <v>110</v>
      </c>
      <c r="G137" s="216">
        <v>1</v>
      </c>
      <c r="H137" s="70">
        <v>11.33</v>
      </c>
      <c r="I137" s="70">
        <f>$G$137*H137</f>
        <v>11.33</v>
      </c>
      <c r="J137" s="254">
        <f>AVERAGE(I137:I139)</f>
        <v>13.37</v>
      </c>
      <c r="K137" s="225" t="s">
        <v>163</v>
      </c>
      <c r="L137" s="230"/>
      <c r="O137" s="291" t="s">
        <v>150</v>
      </c>
      <c r="P137" s="292"/>
      <c r="Q137" s="292"/>
      <c r="R137" s="293"/>
      <c r="T137" s="308">
        <f>(J137*8)/24</f>
        <v>4.4566666666666661</v>
      </c>
      <c r="U137" s="310">
        <f>T137</f>
        <v>4.4566666666666661</v>
      </c>
    </row>
    <row r="138" spans="2:21" x14ac:dyDescent="0.25">
      <c r="B138" s="301"/>
      <c r="C138" s="268"/>
      <c r="D138" s="268"/>
      <c r="E138" s="72" t="s">
        <v>152</v>
      </c>
      <c r="F138" s="217"/>
      <c r="G138" s="217"/>
      <c r="H138" s="68">
        <v>13.88</v>
      </c>
      <c r="I138" s="68">
        <f>$G$137*H138</f>
        <v>13.88</v>
      </c>
      <c r="J138" s="238"/>
      <c r="K138" s="227"/>
      <c r="L138" s="231"/>
      <c r="O138" s="294"/>
      <c r="P138" s="295"/>
      <c r="Q138" s="295"/>
      <c r="R138" s="296"/>
      <c r="T138" s="309"/>
      <c r="U138" s="311"/>
    </row>
    <row r="139" spans="2:21" ht="15.75" thickBot="1" x14ac:dyDescent="0.3">
      <c r="B139" s="302"/>
      <c r="C139" s="269"/>
      <c r="D139" s="269"/>
      <c r="E139" s="67" t="s">
        <v>131</v>
      </c>
      <c r="F139" s="218"/>
      <c r="G139" s="218"/>
      <c r="H139" s="66">
        <v>14.9</v>
      </c>
      <c r="I139" s="68">
        <f>$G$137*H139</f>
        <v>14.9</v>
      </c>
      <c r="J139" s="239"/>
      <c r="K139" s="227"/>
      <c r="L139" s="231"/>
      <c r="O139" s="297"/>
      <c r="P139" s="298"/>
      <c r="Q139" s="298"/>
      <c r="R139" s="299"/>
      <c r="T139" s="309"/>
      <c r="U139" s="311"/>
    </row>
    <row r="140" spans="2:21" x14ac:dyDescent="0.25">
      <c r="B140" s="300">
        <v>17</v>
      </c>
      <c r="C140" s="304" t="s">
        <v>164</v>
      </c>
      <c r="D140" s="304" t="s">
        <v>318</v>
      </c>
      <c r="E140" s="71" t="s">
        <v>111</v>
      </c>
      <c r="F140" s="216" t="s">
        <v>110</v>
      </c>
      <c r="G140" s="216">
        <v>1</v>
      </c>
      <c r="H140" s="70">
        <v>6.49</v>
      </c>
      <c r="I140" s="128">
        <f>$G$140*H140</f>
        <v>6.49</v>
      </c>
      <c r="J140" s="254">
        <f>AVERAGE(I140:I142)</f>
        <v>6.81</v>
      </c>
      <c r="K140" s="225" t="s">
        <v>163</v>
      </c>
      <c r="L140" s="230"/>
      <c r="O140" s="291" t="s">
        <v>150</v>
      </c>
      <c r="P140" s="292"/>
      <c r="Q140" s="292"/>
      <c r="R140" s="293"/>
      <c r="T140" s="308">
        <f>(J140*8)/24</f>
        <v>2.27</v>
      </c>
      <c r="U140" s="310">
        <f>T140</f>
        <v>2.27</v>
      </c>
    </row>
    <row r="141" spans="2:21" x14ac:dyDescent="0.25">
      <c r="B141" s="301"/>
      <c r="C141" s="268"/>
      <c r="D141" s="268"/>
      <c r="E141" s="72" t="s">
        <v>131</v>
      </c>
      <c r="F141" s="217"/>
      <c r="G141" s="217"/>
      <c r="H141" s="68">
        <v>6.55</v>
      </c>
      <c r="I141" s="68">
        <f>$G$140*H141</f>
        <v>6.55</v>
      </c>
      <c r="J141" s="238"/>
      <c r="K141" s="227"/>
      <c r="L141" s="231"/>
      <c r="O141" s="294"/>
      <c r="P141" s="295"/>
      <c r="Q141" s="295"/>
      <c r="R141" s="296"/>
      <c r="T141" s="309"/>
      <c r="U141" s="311"/>
    </row>
    <row r="142" spans="2:21" ht="15.75" thickBot="1" x14ac:dyDescent="0.3">
      <c r="B142" s="302"/>
      <c r="C142" s="269"/>
      <c r="D142" s="269"/>
      <c r="E142" s="67" t="s">
        <v>152</v>
      </c>
      <c r="F142" s="218"/>
      <c r="G142" s="218"/>
      <c r="H142" s="66">
        <v>7.39</v>
      </c>
      <c r="I142" s="73">
        <f>$G$140*H142</f>
        <v>7.39</v>
      </c>
      <c r="J142" s="239"/>
      <c r="K142" s="227"/>
      <c r="L142" s="231"/>
      <c r="O142" s="297"/>
      <c r="P142" s="298"/>
      <c r="Q142" s="298"/>
      <c r="R142" s="299"/>
      <c r="T142" s="309"/>
      <c r="U142" s="311"/>
    </row>
    <row r="143" spans="2:21" x14ac:dyDescent="0.25">
      <c r="B143" s="300">
        <v>18</v>
      </c>
      <c r="C143" s="213" t="s">
        <v>162</v>
      </c>
      <c r="D143" s="213" t="s">
        <v>320</v>
      </c>
      <c r="E143" s="71" t="s">
        <v>131</v>
      </c>
      <c r="F143" s="216" t="s">
        <v>110</v>
      </c>
      <c r="G143" s="216">
        <v>5</v>
      </c>
      <c r="H143" s="70">
        <v>23.16</v>
      </c>
      <c r="I143" s="128">
        <f>$G$143*H143</f>
        <v>115.8</v>
      </c>
      <c r="J143" s="254">
        <f>AVERAGE(I143:I145)</f>
        <v>121.83333333333333</v>
      </c>
      <c r="K143" s="225" t="s">
        <v>136</v>
      </c>
      <c r="L143" s="230"/>
      <c r="O143" s="291" t="s">
        <v>150</v>
      </c>
      <c r="P143" s="292"/>
      <c r="Q143" s="292"/>
      <c r="R143" s="293"/>
      <c r="T143" s="308">
        <f>J143/24</f>
        <v>5.0763888888888884</v>
      </c>
      <c r="U143" s="310">
        <f>T143</f>
        <v>5.0763888888888884</v>
      </c>
    </row>
    <row r="144" spans="2:21" x14ac:dyDescent="0.25">
      <c r="B144" s="301"/>
      <c r="C144" s="268"/>
      <c r="D144" s="214"/>
      <c r="E144" s="72" t="s">
        <v>122</v>
      </c>
      <c r="F144" s="217"/>
      <c r="G144" s="217"/>
      <c r="H144" s="68">
        <v>24.64</v>
      </c>
      <c r="I144" s="68">
        <f>$G$143*H144</f>
        <v>123.2</v>
      </c>
      <c r="J144" s="238"/>
      <c r="K144" s="227"/>
      <c r="L144" s="231"/>
      <c r="O144" s="294"/>
      <c r="P144" s="295"/>
      <c r="Q144" s="295"/>
      <c r="R144" s="296"/>
      <c r="T144" s="309"/>
      <c r="U144" s="311"/>
    </row>
    <row r="145" spans="2:21" ht="15.75" thickBot="1" x14ac:dyDescent="0.3">
      <c r="B145" s="302"/>
      <c r="C145" s="269"/>
      <c r="D145" s="215"/>
      <c r="E145" s="67" t="s">
        <v>161</v>
      </c>
      <c r="F145" s="218"/>
      <c r="G145" s="218"/>
      <c r="H145" s="66">
        <v>25.3</v>
      </c>
      <c r="I145" s="73">
        <f>$G$143*H145</f>
        <v>126.5</v>
      </c>
      <c r="J145" s="239"/>
      <c r="K145" s="227"/>
      <c r="L145" s="231"/>
      <c r="O145" s="297"/>
      <c r="P145" s="298"/>
      <c r="Q145" s="298"/>
      <c r="R145" s="299"/>
      <c r="T145" s="309"/>
      <c r="U145" s="311"/>
    </row>
    <row r="146" spans="2:21" ht="18.75" customHeight="1" x14ac:dyDescent="0.25">
      <c r="B146" s="300">
        <v>19</v>
      </c>
      <c r="C146" s="213" t="s">
        <v>160</v>
      </c>
      <c r="D146" s="213" t="s">
        <v>315</v>
      </c>
      <c r="E146" s="71" t="s">
        <v>131</v>
      </c>
      <c r="F146" s="216" t="s">
        <v>110</v>
      </c>
      <c r="G146" s="216">
        <v>6</v>
      </c>
      <c r="H146" s="70">
        <v>21.23</v>
      </c>
      <c r="I146" s="128">
        <f>$G$146*H146</f>
        <v>127.38</v>
      </c>
      <c r="J146" s="254">
        <f>AVERAGE(I146:I148)</f>
        <v>145.68</v>
      </c>
      <c r="K146" s="225" t="s">
        <v>159</v>
      </c>
      <c r="L146" s="230"/>
      <c r="O146" s="291" t="s">
        <v>150</v>
      </c>
      <c r="P146" s="292"/>
      <c r="Q146" s="292"/>
      <c r="R146" s="293"/>
      <c r="T146" s="308">
        <f>J146/24</f>
        <v>6.07</v>
      </c>
      <c r="U146" s="310">
        <f>T146</f>
        <v>6.07</v>
      </c>
    </row>
    <row r="147" spans="2:21" ht="18" customHeight="1" x14ac:dyDescent="0.25">
      <c r="B147" s="301"/>
      <c r="C147" s="268"/>
      <c r="D147" s="214"/>
      <c r="E147" s="72" t="s">
        <v>156</v>
      </c>
      <c r="F147" s="217"/>
      <c r="G147" s="217"/>
      <c r="H147" s="68">
        <v>25.6</v>
      </c>
      <c r="I147" s="68">
        <f>$G$146*H147</f>
        <v>153.60000000000002</v>
      </c>
      <c r="J147" s="238"/>
      <c r="K147" s="227"/>
      <c r="L147" s="231"/>
      <c r="O147" s="294"/>
      <c r="P147" s="295"/>
      <c r="Q147" s="295"/>
      <c r="R147" s="296"/>
      <c r="T147" s="309"/>
      <c r="U147" s="311"/>
    </row>
    <row r="148" spans="2:21" ht="17.25" customHeight="1" thickBot="1" x14ac:dyDescent="0.3">
      <c r="B148" s="302"/>
      <c r="C148" s="269"/>
      <c r="D148" s="215"/>
      <c r="E148" s="67" t="s">
        <v>158</v>
      </c>
      <c r="F148" s="218"/>
      <c r="G148" s="218"/>
      <c r="H148" s="66">
        <v>26.01</v>
      </c>
      <c r="I148" s="73">
        <f>$G$146*H148</f>
        <v>156.06</v>
      </c>
      <c r="J148" s="239"/>
      <c r="K148" s="227"/>
      <c r="L148" s="231"/>
      <c r="O148" s="297"/>
      <c r="P148" s="298"/>
      <c r="Q148" s="298"/>
      <c r="R148" s="299"/>
      <c r="T148" s="309"/>
      <c r="U148" s="311"/>
    </row>
    <row r="149" spans="2:21" x14ac:dyDescent="0.25">
      <c r="B149" s="300">
        <v>20</v>
      </c>
      <c r="C149" s="213" t="s">
        <v>157</v>
      </c>
      <c r="D149" s="213" t="s">
        <v>320</v>
      </c>
      <c r="E149" s="71" t="s">
        <v>156</v>
      </c>
      <c r="F149" s="216" t="s">
        <v>110</v>
      </c>
      <c r="G149" s="216">
        <v>5</v>
      </c>
      <c r="H149" s="70">
        <v>25.6</v>
      </c>
      <c r="I149" s="128">
        <f>$G$149*H149</f>
        <v>128</v>
      </c>
      <c r="J149" s="254">
        <f>AVERAGE(I149:I151)</f>
        <v>136.58333333333334</v>
      </c>
      <c r="K149" s="225" t="s">
        <v>136</v>
      </c>
      <c r="L149" s="230"/>
      <c r="O149" s="291" t="s">
        <v>150</v>
      </c>
      <c r="P149" s="292"/>
      <c r="Q149" s="292"/>
      <c r="R149" s="293"/>
      <c r="T149" s="308">
        <f>J149/24</f>
        <v>5.6909722222222223</v>
      </c>
      <c r="U149" s="310">
        <f>T149</f>
        <v>5.6909722222222223</v>
      </c>
    </row>
    <row r="150" spans="2:21" x14ac:dyDescent="0.25">
      <c r="B150" s="301"/>
      <c r="C150" s="268"/>
      <c r="D150" s="214"/>
      <c r="E150" s="72" t="s">
        <v>131</v>
      </c>
      <c r="F150" s="217"/>
      <c r="G150" s="217"/>
      <c r="H150" s="68">
        <v>27.3</v>
      </c>
      <c r="I150" s="68">
        <f>$G$149*H150</f>
        <v>136.5</v>
      </c>
      <c r="J150" s="238"/>
      <c r="K150" s="227"/>
      <c r="L150" s="231"/>
      <c r="O150" s="294"/>
      <c r="P150" s="295"/>
      <c r="Q150" s="295"/>
      <c r="R150" s="296"/>
      <c r="T150" s="309"/>
      <c r="U150" s="311"/>
    </row>
    <row r="151" spans="2:21" ht="15.75" thickBot="1" x14ac:dyDescent="0.3">
      <c r="B151" s="302"/>
      <c r="C151" s="269"/>
      <c r="D151" s="215"/>
      <c r="E151" s="67" t="s">
        <v>122</v>
      </c>
      <c r="F151" s="218"/>
      <c r="G151" s="218"/>
      <c r="H151" s="66">
        <v>29.05</v>
      </c>
      <c r="I151" s="73">
        <f>$G$149*H151</f>
        <v>145.25</v>
      </c>
      <c r="J151" s="239"/>
      <c r="K151" s="227"/>
      <c r="L151" s="231"/>
      <c r="O151" s="297"/>
      <c r="P151" s="298"/>
      <c r="Q151" s="298"/>
      <c r="R151" s="299"/>
      <c r="T151" s="309"/>
      <c r="U151" s="311"/>
    </row>
    <row r="152" spans="2:21" x14ac:dyDescent="0.25">
      <c r="B152" s="300">
        <v>21</v>
      </c>
      <c r="C152" s="213" t="s">
        <v>155</v>
      </c>
      <c r="D152" s="213" t="s">
        <v>315</v>
      </c>
      <c r="E152" s="71" t="s">
        <v>111</v>
      </c>
      <c r="F152" s="216" t="s">
        <v>110</v>
      </c>
      <c r="G152" s="216">
        <v>6</v>
      </c>
      <c r="H152" s="70">
        <v>12.9</v>
      </c>
      <c r="I152" s="128">
        <f>$G$152*H152</f>
        <v>77.400000000000006</v>
      </c>
      <c r="J152" s="254">
        <f>AVERAGE(I152:I154)</f>
        <v>97.399999999999991</v>
      </c>
      <c r="K152" s="225" t="s">
        <v>136</v>
      </c>
      <c r="L152" s="230"/>
      <c r="O152" s="291" t="s">
        <v>150</v>
      </c>
      <c r="P152" s="292"/>
      <c r="Q152" s="292"/>
      <c r="R152" s="293"/>
      <c r="T152" s="308">
        <f>J152/24</f>
        <v>4.0583333333333327</v>
      </c>
      <c r="U152" s="310">
        <f>T152</f>
        <v>4.0583333333333327</v>
      </c>
    </row>
    <row r="153" spans="2:21" x14ac:dyDescent="0.25">
      <c r="B153" s="301"/>
      <c r="C153" s="268"/>
      <c r="D153" s="214"/>
      <c r="E153" s="72" t="s">
        <v>154</v>
      </c>
      <c r="F153" s="217"/>
      <c r="G153" s="217"/>
      <c r="H153" s="68">
        <v>17.899999999999999</v>
      </c>
      <c r="I153" s="68">
        <f>$G$152*H153</f>
        <v>107.39999999999999</v>
      </c>
      <c r="J153" s="238"/>
      <c r="K153" s="227"/>
      <c r="L153" s="231"/>
      <c r="O153" s="294"/>
      <c r="P153" s="295"/>
      <c r="Q153" s="295"/>
      <c r="R153" s="296"/>
      <c r="T153" s="309"/>
      <c r="U153" s="311"/>
    </row>
    <row r="154" spans="2:21" ht="15.75" thickBot="1" x14ac:dyDescent="0.3">
      <c r="B154" s="302"/>
      <c r="C154" s="269"/>
      <c r="D154" s="215"/>
      <c r="E154" s="67" t="s">
        <v>116</v>
      </c>
      <c r="F154" s="218"/>
      <c r="G154" s="218"/>
      <c r="H154" s="66">
        <v>17.899999999999999</v>
      </c>
      <c r="I154" s="73">
        <f>$G$152*H154</f>
        <v>107.39999999999999</v>
      </c>
      <c r="J154" s="239"/>
      <c r="K154" s="227"/>
      <c r="L154" s="231"/>
      <c r="O154" s="297"/>
      <c r="P154" s="298"/>
      <c r="Q154" s="298"/>
      <c r="R154" s="299"/>
      <c r="T154" s="309"/>
      <c r="U154" s="311"/>
    </row>
    <row r="155" spans="2:21" x14ac:dyDescent="0.25">
      <c r="B155" s="300">
        <v>22</v>
      </c>
      <c r="C155" s="213" t="s">
        <v>153</v>
      </c>
      <c r="D155" s="213" t="s">
        <v>315</v>
      </c>
      <c r="E155" s="71" t="s">
        <v>152</v>
      </c>
      <c r="F155" s="216" t="s">
        <v>110</v>
      </c>
      <c r="G155" s="216">
        <v>6</v>
      </c>
      <c r="H155" s="70">
        <v>4.5199999999999996</v>
      </c>
      <c r="I155" s="128">
        <f>$G$155*H155</f>
        <v>27.119999999999997</v>
      </c>
      <c r="J155" s="254">
        <f>AVERAGE(I155:I157)</f>
        <v>44.52</v>
      </c>
      <c r="K155" s="225" t="s">
        <v>136</v>
      </c>
      <c r="L155" s="230"/>
      <c r="O155" s="291" t="s">
        <v>150</v>
      </c>
      <c r="P155" s="292"/>
      <c r="Q155" s="292"/>
      <c r="R155" s="293"/>
      <c r="T155" s="308">
        <f>J155/24</f>
        <v>1.8550000000000002</v>
      </c>
      <c r="U155" s="310">
        <f>T155</f>
        <v>1.8550000000000002</v>
      </c>
    </row>
    <row r="156" spans="2:21" x14ac:dyDescent="0.25">
      <c r="B156" s="301"/>
      <c r="C156" s="268"/>
      <c r="D156" s="214"/>
      <c r="E156" s="72" t="s">
        <v>116</v>
      </c>
      <c r="F156" s="217"/>
      <c r="G156" s="217"/>
      <c r="H156" s="68">
        <v>7.78</v>
      </c>
      <c r="I156" s="68">
        <f>$G$155*H156</f>
        <v>46.68</v>
      </c>
      <c r="J156" s="238"/>
      <c r="K156" s="227"/>
      <c r="L156" s="231"/>
      <c r="O156" s="294"/>
      <c r="P156" s="295"/>
      <c r="Q156" s="295"/>
      <c r="R156" s="296"/>
      <c r="T156" s="309"/>
      <c r="U156" s="311"/>
    </row>
    <row r="157" spans="2:21" ht="15.75" thickBot="1" x14ac:dyDescent="0.3">
      <c r="B157" s="302"/>
      <c r="C157" s="269"/>
      <c r="D157" s="215"/>
      <c r="E157" s="67" t="s">
        <v>131</v>
      </c>
      <c r="F157" s="218"/>
      <c r="G157" s="218"/>
      <c r="H157" s="66">
        <v>9.9600000000000009</v>
      </c>
      <c r="I157" s="73">
        <f>$G$155*H157</f>
        <v>59.760000000000005</v>
      </c>
      <c r="J157" s="239"/>
      <c r="K157" s="278"/>
      <c r="L157" s="279"/>
      <c r="O157" s="297"/>
      <c r="P157" s="298"/>
      <c r="Q157" s="298"/>
      <c r="R157" s="299"/>
      <c r="T157" s="329"/>
      <c r="U157" s="330"/>
    </row>
    <row r="158" spans="2:21" x14ac:dyDescent="0.25">
      <c r="T158" s="326">
        <f>SUM(U92:U157)</f>
        <v>179.78555555555556</v>
      </c>
      <c r="U158" s="327"/>
    </row>
    <row r="159" spans="2:21" ht="15.75" thickBot="1" x14ac:dyDescent="0.3">
      <c r="T159" s="283"/>
      <c r="U159" s="284"/>
    </row>
    <row r="161" spans="2:21" ht="15.75" thickBot="1" x14ac:dyDescent="0.3"/>
    <row r="162" spans="2:21" ht="15.75" thickBot="1" x14ac:dyDescent="0.3">
      <c r="B162" s="240" t="s">
        <v>102</v>
      </c>
      <c r="C162" s="241"/>
      <c r="D162" s="241"/>
      <c r="E162" s="241"/>
      <c r="F162" s="241"/>
      <c r="G162" s="241"/>
      <c r="H162" s="241"/>
      <c r="I162" s="241"/>
      <c r="J162" s="241"/>
      <c r="K162" s="241"/>
      <c r="L162" s="242"/>
      <c r="M162" s="93"/>
      <c r="O162" s="312" t="s">
        <v>151</v>
      </c>
      <c r="P162" s="313"/>
      <c r="Q162" s="313"/>
      <c r="R162" s="314"/>
      <c r="T162" s="328" t="s">
        <v>150</v>
      </c>
      <c r="U162" s="327"/>
    </row>
    <row r="163" spans="2:21" ht="45.75" thickBot="1" x14ac:dyDescent="0.3">
      <c r="B163" s="92" t="s">
        <v>149</v>
      </c>
      <c r="C163" s="91" t="s">
        <v>148</v>
      </c>
      <c r="D163" s="90" t="s">
        <v>147</v>
      </c>
      <c r="E163" s="89" t="s">
        <v>146</v>
      </c>
      <c r="F163" s="88" t="s">
        <v>307</v>
      </c>
      <c r="G163" s="88" t="s">
        <v>306</v>
      </c>
      <c r="H163" s="88" t="s">
        <v>144</v>
      </c>
      <c r="I163" s="88" t="s">
        <v>142</v>
      </c>
      <c r="J163" s="87" t="s">
        <v>120</v>
      </c>
      <c r="K163" s="243" t="s">
        <v>119</v>
      </c>
      <c r="L163" s="244"/>
      <c r="O163" s="85" t="s">
        <v>141</v>
      </c>
      <c r="P163" s="86" t="s">
        <v>302</v>
      </c>
      <c r="Q163" s="85" t="s">
        <v>139</v>
      </c>
      <c r="R163" s="85" t="s">
        <v>138</v>
      </c>
      <c r="T163" s="75" t="s">
        <v>118</v>
      </c>
      <c r="U163" s="84" t="s">
        <v>138</v>
      </c>
    </row>
    <row r="164" spans="2:21" x14ac:dyDescent="0.25">
      <c r="B164" s="219">
        <v>1</v>
      </c>
      <c r="C164" s="335" t="s">
        <v>137</v>
      </c>
      <c r="D164" s="304" t="s">
        <v>318</v>
      </c>
      <c r="E164" s="71" t="s">
        <v>131</v>
      </c>
      <c r="F164" s="216" t="s">
        <v>110</v>
      </c>
      <c r="G164" s="216">
        <v>1</v>
      </c>
      <c r="H164" s="70">
        <v>459.11</v>
      </c>
      <c r="I164" s="70">
        <v>459.11</v>
      </c>
      <c r="J164" s="254">
        <f>AVERAGE(I164:I166)</f>
        <v>489.36666666666662</v>
      </c>
      <c r="K164" s="225" t="s">
        <v>136</v>
      </c>
      <c r="L164" s="230"/>
      <c r="O164" s="331">
        <f>J164*0.8</f>
        <v>391.49333333333334</v>
      </c>
      <c r="P164" s="332">
        <f>O164/5</f>
        <v>78.298666666666662</v>
      </c>
      <c r="Q164" s="332">
        <f>P164/12</f>
        <v>6.5248888888888885</v>
      </c>
      <c r="R164" s="325">
        <f>Q164</f>
        <v>6.5248888888888885</v>
      </c>
      <c r="S164" s="83"/>
      <c r="T164" s="318">
        <f>R164</f>
        <v>6.5248888888888885</v>
      </c>
      <c r="U164" s="325">
        <f>T164</f>
        <v>6.5248888888888885</v>
      </c>
    </row>
    <row r="165" spans="2:21" x14ac:dyDescent="0.25">
      <c r="B165" s="220"/>
      <c r="C165" s="306"/>
      <c r="D165" s="268"/>
      <c r="E165" s="72" t="s">
        <v>135</v>
      </c>
      <c r="F165" s="217"/>
      <c r="G165" s="217"/>
      <c r="H165" s="68">
        <v>459.9</v>
      </c>
      <c r="I165" s="68">
        <v>459.9</v>
      </c>
      <c r="J165" s="238"/>
      <c r="K165" s="227"/>
      <c r="L165" s="231"/>
      <c r="O165" s="227"/>
      <c r="P165" s="333"/>
      <c r="Q165" s="333"/>
      <c r="R165" s="231"/>
      <c r="S165" s="83"/>
      <c r="T165" s="319"/>
      <c r="U165" s="231"/>
    </row>
    <row r="166" spans="2:21" ht="15.75" thickBot="1" x14ac:dyDescent="0.3">
      <c r="B166" s="221"/>
      <c r="C166" s="307"/>
      <c r="D166" s="269"/>
      <c r="E166" s="67" t="s">
        <v>134</v>
      </c>
      <c r="F166" s="218"/>
      <c r="G166" s="218"/>
      <c r="H166" s="66">
        <v>549.09</v>
      </c>
      <c r="I166" s="66">
        <v>549.09</v>
      </c>
      <c r="J166" s="239"/>
      <c r="K166" s="278"/>
      <c r="L166" s="279"/>
      <c r="O166" s="278"/>
      <c r="P166" s="334"/>
      <c r="Q166" s="334"/>
      <c r="R166" s="279"/>
      <c r="S166" s="83"/>
      <c r="T166" s="320"/>
      <c r="U166" s="231"/>
    </row>
    <row r="167" spans="2:21" x14ac:dyDescent="0.25">
      <c r="T167" s="245">
        <f>SUM(U164:U166)</f>
        <v>6.5248888888888885</v>
      </c>
      <c r="U167" s="246"/>
    </row>
    <row r="168" spans="2:21" x14ac:dyDescent="0.25">
      <c r="T168" s="247"/>
      <c r="U168" s="248"/>
    </row>
    <row r="169" spans="2:21" ht="15.75" thickBot="1" x14ac:dyDescent="0.3">
      <c r="T169" s="249"/>
      <c r="U169" s="250"/>
    </row>
    <row r="170" spans="2:21" ht="15.75" thickBot="1" x14ac:dyDescent="0.3"/>
    <row r="171" spans="2:21" ht="15.75" customHeight="1" x14ac:dyDescent="0.25">
      <c r="B171" s="361" t="s">
        <v>133</v>
      </c>
      <c r="C171" s="362"/>
      <c r="D171" s="362"/>
      <c r="E171" s="362"/>
      <c r="F171" s="362"/>
      <c r="G171" s="362"/>
      <c r="H171" s="362"/>
      <c r="I171" s="362"/>
      <c r="J171" s="362"/>
      <c r="K171" s="362"/>
      <c r="L171" s="362"/>
      <c r="M171" s="362"/>
      <c r="N171" s="363"/>
    </row>
    <row r="172" spans="2:21" ht="15.75" customHeight="1" thickBot="1" x14ac:dyDescent="0.3">
      <c r="B172" s="364"/>
      <c r="C172" s="365"/>
      <c r="D172" s="365"/>
      <c r="E172" s="365"/>
      <c r="F172" s="365"/>
      <c r="G172" s="365"/>
      <c r="H172" s="365"/>
      <c r="I172" s="365"/>
      <c r="J172" s="365"/>
      <c r="K172" s="365"/>
      <c r="L172" s="365"/>
      <c r="M172" s="365"/>
      <c r="N172" s="366"/>
    </row>
    <row r="173" spans="2:21" ht="61.5" customHeight="1" thickBot="1" x14ac:dyDescent="0.3">
      <c r="B173" s="92" t="s">
        <v>149</v>
      </c>
      <c r="C173" s="91" t="s">
        <v>148</v>
      </c>
      <c r="D173" s="90" t="s">
        <v>147</v>
      </c>
      <c r="E173" s="89" t="s">
        <v>146</v>
      </c>
      <c r="F173" s="88" t="s">
        <v>145</v>
      </c>
      <c r="G173" s="88" t="s">
        <v>306</v>
      </c>
      <c r="H173" s="88" t="s">
        <v>143</v>
      </c>
      <c r="I173" s="88" t="s">
        <v>142</v>
      </c>
      <c r="J173" s="87" t="s">
        <v>120</v>
      </c>
      <c r="K173" s="243" t="s">
        <v>119</v>
      </c>
      <c r="L173" s="244"/>
      <c r="M173" s="243" t="s">
        <v>118</v>
      </c>
      <c r="N173" s="244"/>
    </row>
    <row r="174" spans="2:21" x14ac:dyDescent="0.25">
      <c r="B174" s="209">
        <v>1</v>
      </c>
      <c r="C174" s="236" t="s">
        <v>132</v>
      </c>
      <c r="D174" s="236" t="s">
        <v>334</v>
      </c>
      <c r="E174" s="74" t="s">
        <v>131</v>
      </c>
      <c r="F174" s="217" t="s">
        <v>130</v>
      </c>
      <c r="G174" s="348">
        <v>4</v>
      </c>
      <c r="H174" s="73">
        <v>64.33</v>
      </c>
      <c r="I174" s="73">
        <f>$G$174*H174</f>
        <v>257.32</v>
      </c>
      <c r="J174" s="237">
        <f>AVERAGE(I174:I176)</f>
        <v>262.14666666666665</v>
      </c>
      <c r="K174" s="225" t="s">
        <v>124</v>
      </c>
      <c r="L174" s="230"/>
      <c r="M174" s="331">
        <f>(J174*2)/24</f>
        <v>21.845555555555553</v>
      </c>
      <c r="N174" s="325"/>
    </row>
    <row r="175" spans="2:21" x14ac:dyDescent="0.25">
      <c r="B175" s="209"/>
      <c r="C175" s="211"/>
      <c r="D175" s="211"/>
      <c r="E175" s="72" t="s">
        <v>122</v>
      </c>
      <c r="F175" s="217"/>
      <c r="G175" s="349"/>
      <c r="H175" s="68">
        <v>65</v>
      </c>
      <c r="I175" s="73">
        <f t="shared" ref="I175:I176" si="0">$G$174*H175</f>
        <v>260</v>
      </c>
      <c r="J175" s="238"/>
      <c r="K175" s="227"/>
      <c r="L175" s="231"/>
      <c r="M175" s="336"/>
      <c r="N175" s="337"/>
    </row>
    <row r="176" spans="2:21" ht="15.75" thickBot="1" x14ac:dyDescent="0.3">
      <c r="B176" s="209"/>
      <c r="C176" s="212"/>
      <c r="D176" s="212"/>
      <c r="E176" s="67" t="s">
        <v>111</v>
      </c>
      <c r="F176" s="218"/>
      <c r="G176" s="350"/>
      <c r="H176" s="66">
        <v>67.28</v>
      </c>
      <c r="I176" s="73">
        <f t="shared" si="0"/>
        <v>269.12</v>
      </c>
      <c r="J176" s="239"/>
      <c r="K176" s="227"/>
      <c r="L176" s="231"/>
      <c r="M176" s="338"/>
      <c r="N176" s="339"/>
    </row>
    <row r="177" spans="2:14" ht="30" x14ac:dyDescent="0.25">
      <c r="B177" s="358">
        <v>2</v>
      </c>
      <c r="C177" s="251" t="s">
        <v>129</v>
      </c>
      <c r="D177" s="251" t="s">
        <v>335</v>
      </c>
      <c r="E177" s="81" t="s">
        <v>127</v>
      </c>
      <c r="F177" s="216" t="s">
        <v>110</v>
      </c>
      <c r="G177" s="348">
        <v>3</v>
      </c>
      <c r="H177" s="70">
        <v>34.32</v>
      </c>
      <c r="I177" s="128">
        <f>$G$177*H177</f>
        <v>102.96000000000001</v>
      </c>
      <c r="J177" s="254">
        <f>AVERAGE(I177:I179)</f>
        <v>116.78000000000002</v>
      </c>
      <c r="K177" s="225" t="s">
        <v>124</v>
      </c>
      <c r="L177" s="230"/>
      <c r="M177" s="331">
        <f>(J177*2)/24</f>
        <v>9.7316666666666674</v>
      </c>
      <c r="N177" s="230"/>
    </row>
    <row r="178" spans="2:14" ht="30" x14ac:dyDescent="0.25">
      <c r="B178" s="209"/>
      <c r="C178" s="211"/>
      <c r="D178" s="211"/>
      <c r="E178" s="69" t="s">
        <v>123</v>
      </c>
      <c r="F178" s="217"/>
      <c r="G178" s="349"/>
      <c r="H178" s="68">
        <v>39.56</v>
      </c>
      <c r="I178" s="68">
        <f>$G$177*H178</f>
        <v>118.68</v>
      </c>
      <c r="J178" s="238"/>
      <c r="K178" s="227"/>
      <c r="L178" s="231"/>
      <c r="M178" s="227"/>
      <c r="N178" s="231"/>
    </row>
    <row r="179" spans="2:14" ht="23.25" customHeight="1" thickBot="1" x14ac:dyDescent="0.3">
      <c r="B179" s="209"/>
      <c r="C179" s="212"/>
      <c r="D179" s="212"/>
      <c r="E179" s="67" t="s">
        <v>125</v>
      </c>
      <c r="F179" s="218"/>
      <c r="G179" s="350"/>
      <c r="H179" s="66">
        <v>42.9</v>
      </c>
      <c r="I179" s="73">
        <f>$G$177*H179</f>
        <v>128.69999999999999</v>
      </c>
      <c r="J179" s="239"/>
      <c r="K179" s="278"/>
      <c r="L179" s="279"/>
      <c r="M179" s="227"/>
      <c r="N179" s="231"/>
    </row>
    <row r="180" spans="2:14" ht="49.5" customHeight="1" thickBot="1" x14ac:dyDescent="0.3">
      <c r="B180" s="219">
        <v>3</v>
      </c>
      <c r="C180" s="256" t="s">
        <v>128</v>
      </c>
      <c r="D180" s="251" t="s">
        <v>318</v>
      </c>
      <c r="E180" s="81" t="s">
        <v>123</v>
      </c>
      <c r="F180" s="216" t="s">
        <v>110</v>
      </c>
      <c r="G180" s="348">
        <v>1</v>
      </c>
      <c r="H180" s="70">
        <v>43.56</v>
      </c>
      <c r="I180" s="70">
        <f>$G$180*H180</f>
        <v>43.56</v>
      </c>
      <c r="J180" s="254">
        <f>AVERAGE(I180:I182)</f>
        <v>45.986666666666672</v>
      </c>
      <c r="K180" s="227" t="s">
        <v>124</v>
      </c>
      <c r="L180" s="231"/>
      <c r="M180" s="331">
        <f>(J180*2)/24</f>
        <v>3.8322222222222226</v>
      </c>
      <c r="N180" s="230"/>
    </row>
    <row r="181" spans="2:14" ht="30.75" thickBot="1" x14ac:dyDescent="0.3">
      <c r="B181" s="220"/>
      <c r="C181" s="223"/>
      <c r="D181" s="211"/>
      <c r="E181" s="69" t="s">
        <v>127</v>
      </c>
      <c r="F181" s="217"/>
      <c r="G181" s="349"/>
      <c r="H181" s="68">
        <v>46.5</v>
      </c>
      <c r="I181" s="70">
        <f t="shared" ref="I181:I182" si="1">$G$180*H181</f>
        <v>46.5</v>
      </c>
      <c r="J181" s="238"/>
      <c r="K181" s="227"/>
      <c r="L181" s="231"/>
      <c r="M181" s="227"/>
      <c r="N181" s="231"/>
    </row>
    <row r="182" spans="2:14" ht="15.75" thickBot="1" x14ac:dyDescent="0.3">
      <c r="B182" s="221"/>
      <c r="C182" s="224"/>
      <c r="D182" s="212"/>
      <c r="E182" s="67" t="s">
        <v>125</v>
      </c>
      <c r="F182" s="218"/>
      <c r="G182" s="350"/>
      <c r="H182" s="66">
        <v>47.9</v>
      </c>
      <c r="I182" s="70">
        <f t="shared" si="1"/>
        <v>47.9</v>
      </c>
      <c r="J182" s="239"/>
      <c r="K182" s="227"/>
      <c r="L182" s="231"/>
      <c r="M182" s="227"/>
      <c r="N182" s="231"/>
    </row>
    <row r="183" spans="2:14" x14ac:dyDescent="0.25">
      <c r="B183" s="219">
        <v>4</v>
      </c>
      <c r="C183" s="285" t="s">
        <v>126</v>
      </c>
      <c r="D183" s="251" t="s">
        <v>313</v>
      </c>
      <c r="E183" s="71" t="s">
        <v>125</v>
      </c>
      <c r="F183" s="216" t="s">
        <v>110</v>
      </c>
      <c r="G183" s="348">
        <v>4</v>
      </c>
      <c r="H183" s="70">
        <v>39.9</v>
      </c>
      <c r="I183" s="128">
        <f>$G$183*H183</f>
        <v>159.6</v>
      </c>
      <c r="J183" s="254">
        <f>AVERAGE(I183:I185)</f>
        <v>179.26666666666668</v>
      </c>
      <c r="K183" s="225" t="s">
        <v>124</v>
      </c>
      <c r="L183" s="230"/>
      <c r="M183" s="331">
        <f>(J183*2)/24</f>
        <v>14.93888888888889</v>
      </c>
      <c r="N183" s="230"/>
    </row>
    <row r="184" spans="2:14" ht="30" x14ac:dyDescent="0.25">
      <c r="B184" s="220"/>
      <c r="C184" s="275"/>
      <c r="D184" s="211"/>
      <c r="E184" s="69" t="s">
        <v>123</v>
      </c>
      <c r="F184" s="217"/>
      <c r="G184" s="349"/>
      <c r="H184" s="68">
        <v>43.56</v>
      </c>
      <c r="I184" s="68">
        <f t="shared" ref="I184:I185" si="2">$G$183*H184</f>
        <v>174.24</v>
      </c>
      <c r="J184" s="238"/>
      <c r="K184" s="227"/>
      <c r="L184" s="231"/>
      <c r="M184" s="227"/>
      <c r="N184" s="231"/>
    </row>
    <row r="185" spans="2:14" ht="15.75" thickBot="1" x14ac:dyDescent="0.3">
      <c r="B185" s="221"/>
      <c r="C185" s="276"/>
      <c r="D185" s="212"/>
      <c r="E185" s="67" t="s">
        <v>122</v>
      </c>
      <c r="F185" s="218"/>
      <c r="G185" s="350"/>
      <c r="H185" s="66">
        <v>50.99</v>
      </c>
      <c r="I185" s="131">
        <f t="shared" si="2"/>
        <v>203.96</v>
      </c>
      <c r="J185" s="239"/>
      <c r="K185" s="278"/>
      <c r="L185" s="279"/>
      <c r="M185" s="278"/>
      <c r="N185" s="279"/>
    </row>
    <row r="186" spans="2:14" x14ac:dyDescent="0.25">
      <c r="B186" s="77"/>
      <c r="C186" s="77"/>
      <c r="D186" s="77"/>
      <c r="E186" s="80"/>
      <c r="F186" s="77"/>
      <c r="G186" s="79"/>
      <c r="H186" s="79"/>
      <c r="I186" s="79"/>
      <c r="J186" s="78"/>
      <c r="K186" s="77"/>
      <c r="L186" s="77"/>
      <c r="M186" s="326">
        <f>SUM(M174:N185)</f>
        <v>50.348333333333329</v>
      </c>
      <c r="N186" s="327"/>
    </row>
    <row r="187" spans="2:14" ht="15.75" thickBot="1" x14ac:dyDescent="0.3">
      <c r="M187" s="283"/>
      <c r="N187" s="284"/>
    </row>
    <row r="188" spans="2:14" ht="20.25" customHeight="1" thickBot="1" x14ac:dyDescent="0.3"/>
    <row r="189" spans="2:14" ht="19.5" customHeight="1" x14ac:dyDescent="0.25">
      <c r="B189" s="361" t="s">
        <v>121</v>
      </c>
      <c r="C189" s="362"/>
      <c r="D189" s="362"/>
      <c r="E189" s="362"/>
      <c r="F189" s="362"/>
      <c r="G189" s="362"/>
      <c r="H189" s="362"/>
      <c r="I189" s="362"/>
      <c r="J189" s="362"/>
      <c r="K189" s="362"/>
      <c r="L189" s="362"/>
      <c r="M189" s="362"/>
      <c r="N189" s="363"/>
    </row>
    <row r="190" spans="2:14" ht="21" customHeight="1" thickBot="1" x14ac:dyDescent="0.3">
      <c r="B190" s="364"/>
      <c r="C190" s="365"/>
      <c r="D190" s="365"/>
      <c r="E190" s="365"/>
      <c r="F190" s="365"/>
      <c r="G190" s="365"/>
      <c r="H190" s="365"/>
      <c r="I190" s="365"/>
      <c r="J190" s="365"/>
      <c r="K190" s="365"/>
      <c r="L190" s="365"/>
      <c r="M190" s="365"/>
      <c r="N190" s="366"/>
    </row>
    <row r="191" spans="2:14" ht="67.5" customHeight="1" thickBot="1" x14ac:dyDescent="0.3">
      <c r="B191" s="92" t="s">
        <v>149</v>
      </c>
      <c r="C191" s="91" t="s">
        <v>148</v>
      </c>
      <c r="D191" s="90" t="s">
        <v>147</v>
      </c>
      <c r="E191" s="89" t="s">
        <v>146</v>
      </c>
      <c r="F191" s="88" t="s">
        <v>145</v>
      </c>
      <c r="G191" s="88" t="s">
        <v>306</v>
      </c>
      <c r="H191" s="88" t="s">
        <v>143</v>
      </c>
      <c r="I191" s="88" t="s">
        <v>142</v>
      </c>
      <c r="J191" s="87" t="s">
        <v>120</v>
      </c>
      <c r="K191" s="243" t="s">
        <v>119</v>
      </c>
      <c r="L191" s="244"/>
      <c r="M191" s="243" t="s">
        <v>118</v>
      </c>
      <c r="N191" s="244"/>
    </row>
    <row r="192" spans="2:14" x14ac:dyDescent="0.25">
      <c r="B192" s="209">
        <v>1</v>
      </c>
      <c r="C192" s="236" t="s">
        <v>117</v>
      </c>
      <c r="D192" s="236" t="s">
        <v>313</v>
      </c>
      <c r="E192" s="74" t="s">
        <v>116</v>
      </c>
      <c r="F192" s="217" t="s">
        <v>110</v>
      </c>
      <c r="G192" s="348">
        <v>4</v>
      </c>
      <c r="H192" s="73">
        <v>0.75</v>
      </c>
      <c r="I192" s="154">
        <f>$G$192*H192</f>
        <v>3</v>
      </c>
      <c r="J192" s="345">
        <f>AVERAGE(I192:I194)</f>
        <v>4.5733333333333333</v>
      </c>
      <c r="K192" s="225" t="s">
        <v>115</v>
      </c>
      <c r="L192" s="230"/>
      <c r="M192" s="340">
        <f>J192</f>
        <v>4.5733333333333333</v>
      </c>
      <c r="N192" s="341"/>
    </row>
    <row r="193" spans="2:14" x14ac:dyDescent="0.25">
      <c r="B193" s="209"/>
      <c r="C193" s="211"/>
      <c r="D193" s="211"/>
      <c r="E193" s="72" t="s">
        <v>114</v>
      </c>
      <c r="F193" s="217"/>
      <c r="G193" s="349"/>
      <c r="H193" s="68">
        <v>1.1499999999999999</v>
      </c>
      <c r="I193" s="154">
        <f t="shared" ref="I193:I194" si="3">$G$192*H193</f>
        <v>4.5999999999999996</v>
      </c>
      <c r="J193" s="346"/>
      <c r="K193" s="227"/>
      <c r="L193" s="231"/>
      <c r="M193" s="342"/>
      <c r="N193" s="311"/>
    </row>
    <row r="194" spans="2:14" ht="15.75" thickBot="1" x14ac:dyDescent="0.3">
      <c r="B194" s="209"/>
      <c r="C194" s="212"/>
      <c r="D194" s="212"/>
      <c r="E194" s="67" t="s">
        <v>113</v>
      </c>
      <c r="F194" s="218"/>
      <c r="G194" s="350"/>
      <c r="H194" s="66">
        <v>1.53</v>
      </c>
      <c r="I194" s="154">
        <f t="shared" si="3"/>
        <v>6.12</v>
      </c>
      <c r="J194" s="347"/>
      <c r="K194" s="278"/>
      <c r="L194" s="279"/>
      <c r="M194" s="342"/>
      <c r="N194" s="311"/>
    </row>
    <row r="195" spans="2:14" ht="19.5" customHeight="1" x14ac:dyDescent="0.25">
      <c r="B195" s="219">
        <v>2</v>
      </c>
      <c r="C195" s="285" t="s">
        <v>112</v>
      </c>
      <c r="D195" s="251" t="s">
        <v>318</v>
      </c>
      <c r="E195" s="71" t="s">
        <v>111</v>
      </c>
      <c r="F195" s="216" t="s">
        <v>110</v>
      </c>
      <c r="G195" s="348">
        <v>1</v>
      </c>
      <c r="H195" s="70">
        <v>9.24</v>
      </c>
      <c r="I195" s="155">
        <f>$G$195*H195</f>
        <v>9.24</v>
      </c>
      <c r="J195" s="345">
        <f>AVERAGE(I195:I197)</f>
        <v>10.090000000000002</v>
      </c>
      <c r="K195" s="225" t="s">
        <v>109</v>
      </c>
      <c r="L195" s="230"/>
      <c r="M195" s="343">
        <f>(J195*4)/24</f>
        <v>1.6816666666666669</v>
      </c>
      <c r="N195" s="341"/>
    </row>
    <row r="196" spans="2:14" ht="30" x14ac:dyDescent="0.25">
      <c r="B196" s="220"/>
      <c r="C196" s="275"/>
      <c r="D196" s="211"/>
      <c r="E196" s="69" t="s">
        <v>108</v>
      </c>
      <c r="F196" s="217"/>
      <c r="G196" s="349"/>
      <c r="H196" s="68">
        <v>10.11</v>
      </c>
      <c r="I196" s="156">
        <f t="shared" ref="I196:I197" si="4">$G$195*H196</f>
        <v>10.11</v>
      </c>
      <c r="J196" s="346"/>
      <c r="K196" s="227"/>
      <c r="L196" s="231"/>
      <c r="M196" s="342"/>
      <c r="N196" s="311"/>
    </row>
    <row r="197" spans="2:14" ht="24" customHeight="1" thickBot="1" x14ac:dyDescent="0.3">
      <c r="B197" s="221"/>
      <c r="C197" s="276"/>
      <c r="D197" s="212"/>
      <c r="E197" s="67" t="s">
        <v>107</v>
      </c>
      <c r="F197" s="218"/>
      <c r="G197" s="350"/>
      <c r="H197" s="66">
        <v>10.92</v>
      </c>
      <c r="I197" s="157">
        <f t="shared" si="4"/>
        <v>10.92</v>
      </c>
      <c r="J197" s="347"/>
      <c r="K197" s="278"/>
      <c r="L197" s="279"/>
      <c r="M197" s="344"/>
      <c r="N197" s="330"/>
    </row>
    <row r="198" spans="2:14" x14ac:dyDescent="0.25">
      <c r="M198" s="367">
        <f>SUM(M192:N197)</f>
        <v>6.2549999999999999</v>
      </c>
      <c r="N198" s="357"/>
    </row>
    <row r="199" spans="2:14" ht="15.75" thickBot="1" x14ac:dyDescent="0.3">
      <c r="M199" s="368"/>
      <c r="N199" s="369"/>
    </row>
    <row r="200" spans="2:14" ht="15.75" thickBot="1" x14ac:dyDescent="0.3"/>
    <row r="201" spans="2:14" ht="15.75" thickBot="1" x14ac:dyDescent="0.3">
      <c r="B201" s="355" t="s">
        <v>106</v>
      </c>
      <c r="C201" s="356"/>
      <c r="D201" s="356"/>
      <c r="E201" s="357"/>
      <c r="F201" s="150"/>
      <c r="G201" s="129"/>
    </row>
    <row r="202" spans="2:14" x14ac:dyDescent="0.25">
      <c r="B202" s="351" t="s">
        <v>105</v>
      </c>
      <c r="C202" s="352"/>
      <c r="D202" s="158"/>
      <c r="E202" s="159">
        <f>M186</f>
        <v>50.348333333333329</v>
      </c>
      <c r="G202" s="82"/>
    </row>
    <row r="203" spans="2:14" x14ac:dyDescent="0.25">
      <c r="B203" s="353" t="s">
        <v>104</v>
      </c>
      <c r="C203" s="354"/>
      <c r="D203" s="65"/>
      <c r="E203" s="160">
        <f>M198</f>
        <v>6.2549999999999999</v>
      </c>
      <c r="G203" s="82"/>
    </row>
    <row r="204" spans="2:14" x14ac:dyDescent="0.25">
      <c r="B204" s="353" t="s">
        <v>103</v>
      </c>
      <c r="C204" s="354"/>
      <c r="D204" s="65"/>
      <c r="E204" s="160">
        <f>M85</f>
        <v>1184.0866666666666</v>
      </c>
      <c r="G204" s="82"/>
    </row>
    <row r="205" spans="2:14" x14ac:dyDescent="0.25">
      <c r="B205" s="353" t="s">
        <v>305</v>
      </c>
      <c r="C205" s="354"/>
      <c r="D205" s="65"/>
      <c r="E205" s="163">
        <f>T158</f>
        <v>179.78555555555556</v>
      </c>
      <c r="G205" s="82"/>
    </row>
    <row r="206" spans="2:14" ht="15.75" thickBot="1" x14ac:dyDescent="0.3">
      <c r="B206" s="359" t="s">
        <v>102</v>
      </c>
      <c r="C206" s="360"/>
      <c r="D206" s="103"/>
      <c r="E206" s="164">
        <f>T167</f>
        <v>6.5248888888888885</v>
      </c>
      <c r="G206" s="82"/>
    </row>
    <row r="207" spans="2:14" x14ac:dyDescent="0.25">
      <c r="E207" s="162">
        <f>SUM(E202:F206)</f>
        <v>1427.0004444444442</v>
      </c>
      <c r="F207" s="151"/>
      <c r="G207" s="129"/>
    </row>
    <row r="218" ht="15" customHeight="1" x14ac:dyDescent="0.25"/>
    <row r="224" ht="15" customHeight="1" x14ac:dyDescent="0.25"/>
    <row r="227" ht="15" customHeight="1" x14ac:dyDescent="0.25"/>
    <row r="230" ht="15" customHeight="1" x14ac:dyDescent="0.25"/>
    <row r="233" ht="15" customHeight="1" x14ac:dyDescent="0.25"/>
    <row r="236" ht="15" customHeight="1" x14ac:dyDescent="0.25"/>
    <row r="239" ht="15" customHeight="1" x14ac:dyDescent="0.25"/>
    <row r="242" ht="15" customHeight="1" x14ac:dyDescent="0.25"/>
    <row r="254" ht="15" customHeight="1" x14ac:dyDescent="0.25"/>
    <row r="269" ht="15" customHeight="1" x14ac:dyDescent="0.25"/>
  </sheetData>
  <mergeCells count="529">
    <mergeCell ref="B204:C204"/>
    <mergeCell ref="B205:C205"/>
    <mergeCell ref="B206:C206"/>
    <mergeCell ref="M173:N173"/>
    <mergeCell ref="B171:N172"/>
    <mergeCell ref="K191:L191"/>
    <mergeCell ref="M191:N191"/>
    <mergeCell ref="B189:N190"/>
    <mergeCell ref="G4:G6"/>
    <mergeCell ref="G7:G9"/>
    <mergeCell ref="G10:G12"/>
    <mergeCell ref="G13:G15"/>
    <mergeCell ref="G16:G18"/>
    <mergeCell ref="G152:G154"/>
    <mergeCell ref="G155:G157"/>
    <mergeCell ref="G164:G166"/>
    <mergeCell ref="K173:L173"/>
    <mergeCell ref="K163:L163"/>
    <mergeCell ref="M198:N199"/>
    <mergeCell ref="B195:B197"/>
    <mergeCell ref="C195:C197"/>
    <mergeCell ref="G19:G21"/>
    <mergeCell ref="J174:J176"/>
    <mergeCell ref="K174:L176"/>
    <mergeCell ref="G174:G176"/>
    <mergeCell ref="G177:G179"/>
    <mergeCell ref="G180:G182"/>
    <mergeCell ref="B202:C202"/>
    <mergeCell ref="B203:C203"/>
    <mergeCell ref="D195:D197"/>
    <mergeCell ref="F195:F197"/>
    <mergeCell ref="J195:J197"/>
    <mergeCell ref="K192:L194"/>
    <mergeCell ref="K195:L197"/>
    <mergeCell ref="K183:L185"/>
    <mergeCell ref="G183:G185"/>
    <mergeCell ref="B201:E201"/>
    <mergeCell ref="G192:G194"/>
    <mergeCell ref="G195:G197"/>
    <mergeCell ref="K177:L179"/>
    <mergeCell ref="K180:L182"/>
    <mergeCell ref="B177:B179"/>
    <mergeCell ref="C177:C179"/>
    <mergeCell ref="D177:D179"/>
    <mergeCell ref="F177:F179"/>
    <mergeCell ref="J177:J179"/>
    <mergeCell ref="B180:B182"/>
    <mergeCell ref="C180:C182"/>
    <mergeCell ref="M174:N176"/>
    <mergeCell ref="M177:N179"/>
    <mergeCell ref="M180:N182"/>
    <mergeCell ref="M183:N185"/>
    <mergeCell ref="M192:N194"/>
    <mergeCell ref="M195:N197"/>
    <mergeCell ref="M186:N187"/>
    <mergeCell ref="B192:B194"/>
    <mergeCell ref="C192:C194"/>
    <mergeCell ref="D192:D194"/>
    <mergeCell ref="F192:F194"/>
    <mergeCell ref="J192:J194"/>
    <mergeCell ref="B183:B185"/>
    <mergeCell ref="C183:C185"/>
    <mergeCell ref="D183:D185"/>
    <mergeCell ref="F183:F185"/>
    <mergeCell ref="J183:J185"/>
    <mergeCell ref="D180:D182"/>
    <mergeCell ref="F180:F182"/>
    <mergeCell ref="J180:J182"/>
    <mergeCell ref="B174:B176"/>
    <mergeCell ref="C174:C176"/>
    <mergeCell ref="D174:D176"/>
    <mergeCell ref="F174:F176"/>
    <mergeCell ref="O164:O166"/>
    <mergeCell ref="P164:P166"/>
    <mergeCell ref="Q164:Q166"/>
    <mergeCell ref="R164:R166"/>
    <mergeCell ref="T164:T166"/>
    <mergeCell ref="U164:U166"/>
    <mergeCell ref="B164:B166"/>
    <mergeCell ref="C164:C166"/>
    <mergeCell ref="D164:D166"/>
    <mergeCell ref="F164:F166"/>
    <mergeCell ref="J164:J166"/>
    <mergeCell ref="K164:L166"/>
    <mergeCell ref="T158:U159"/>
    <mergeCell ref="B162:L162"/>
    <mergeCell ref="O162:R162"/>
    <mergeCell ref="T162:U162"/>
    <mergeCell ref="C155:C157"/>
    <mergeCell ref="D155:D157"/>
    <mergeCell ref="F155:F157"/>
    <mergeCell ref="J155:J157"/>
    <mergeCell ref="K155:L157"/>
    <mergeCell ref="O155:R157"/>
    <mergeCell ref="T155:T157"/>
    <mergeCell ref="U155:U157"/>
    <mergeCell ref="B155:B157"/>
    <mergeCell ref="B152:B154"/>
    <mergeCell ref="C152:C154"/>
    <mergeCell ref="D152:D154"/>
    <mergeCell ref="F152:F154"/>
    <mergeCell ref="J152:J154"/>
    <mergeCell ref="K152:L154"/>
    <mergeCell ref="O152:R154"/>
    <mergeCell ref="T152:T154"/>
    <mergeCell ref="U152:U154"/>
    <mergeCell ref="O149:R151"/>
    <mergeCell ref="T149:T151"/>
    <mergeCell ref="U149:U151"/>
    <mergeCell ref="G149:G151"/>
    <mergeCell ref="B146:B148"/>
    <mergeCell ref="C146:C148"/>
    <mergeCell ref="D146:D148"/>
    <mergeCell ref="F146:F148"/>
    <mergeCell ref="J146:J148"/>
    <mergeCell ref="K146:L148"/>
    <mergeCell ref="B149:B151"/>
    <mergeCell ref="C149:C151"/>
    <mergeCell ref="D149:D151"/>
    <mergeCell ref="F149:F151"/>
    <mergeCell ref="J149:J151"/>
    <mergeCell ref="K149:L151"/>
    <mergeCell ref="O146:R148"/>
    <mergeCell ref="T146:T148"/>
    <mergeCell ref="U146:U148"/>
    <mergeCell ref="G146:G148"/>
    <mergeCell ref="O140:R142"/>
    <mergeCell ref="T140:T142"/>
    <mergeCell ref="U140:U142"/>
    <mergeCell ref="O143:R145"/>
    <mergeCell ref="T143:T145"/>
    <mergeCell ref="U143:U145"/>
    <mergeCell ref="B140:B142"/>
    <mergeCell ref="C140:C142"/>
    <mergeCell ref="D140:D142"/>
    <mergeCell ref="F140:F142"/>
    <mergeCell ref="J140:J142"/>
    <mergeCell ref="K140:L142"/>
    <mergeCell ref="G140:G142"/>
    <mergeCell ref="B143:B145"/>
    <mergeCell ref="C143:C145"/>
    <mergeCell ref="D143:D145"/>
    <mergeCell ref="F143:F145"/>
    <mergeCell ref="J143:J145"/>
    <mergeCell ref="K143:L145"/>
    <mergeCell ref="G143:G145"/>
    <mergeCell ref="O137:R139"/>
    <mergeCell ref="T137:T139"/>
    <mergeCell ref="U137:U139"/>
    <mergeCell ref="G137:G139"/>
    <mergeCell ref="B134:B136"/>
    <mergeCell ref="C134:C136"/>
    <mergeCell ref="D134:D136"/>
    <mergeCell ref="F134:F136"/>
    <mergeCell ref="J134:J136"/>
    <mergeCell ref="K134:L136"/>
    <mergeCell ref="B137:B139"/>
    <mergeCell ref="C137:C139"/>
    <mergeCell ref="D137:D139"/>
    <mergeCell ref="F137:F139"/>
    <mergeCell ref="J137:J139"/>
    <mergeCell ref="K137:L139"/>
    <mergeCell ref="O134:R136"/>
    <mergeCell ref="T134:T136"/>
    <mergeCell ref="U134:U136"/>
    <mergeCell ref="G134:G136"/>
    <mergeCell ref="B131:B133"/>
    <mergeCell ref="C131:C133"/>
    <mergeCell ref="D131:D133"/>
    <mergeCell ref="F131:F133"/>
    <mergeCell ref="J131:J133"/>
    <mergeCell ref="K131:L133"/>
    <mergeCell ref="O131:R133"/>
    <mergeCell ref="T131:T133"/>
    <mergeCell ref="U131:U133"/>
    <mergeCell ref="G131:G133"/>
    <mergeCell ref="O125:O127"/>
    <mergeCell ref="P125:P127"/>
    <mergeCell ref="Q125:Q127"/>
    <mergeCell ref="G125:G127"/>
    <mergeCell ref="G128:G130"/>
    <mergeCell ref="O119:R121"/>
    <mergeCell ref="B125:B127"/>
    <mergeCell ref="C125:C127"/>
    <mergeCell ref="D125:D127"/>
    <mergeCell ref="F125:F127"/>
    <mergeCell ref="J125:J127"/>
    <mergeCell ref="K125:L127"/>
    <mergeCell ref="B128:B130"/>
    <mergeCell ref="C128:C130"/>
    <mergeCell ref="D128:D130"/>
    <mergeCell ref="F128:F130"/>
    <mergeCell ref="C122:C124"/>
    <mergeCell ref="D122:D124"/>
    <mergeCell ref="F122:F124"/>
    <mergeCell ref="R125:R127"/>
    <mergeCell ref="C119:C121"/>
    <mergeCell ref="D119:D121"/>
    <mergeCell ref="F119:F121"/>
    <mergeCell ref="J119:J121"/>
    <mergeCell ref="T125:T127"/>
    <mergeCell ref="U125:U127"/>
    <mergeCell ref="O128:R130"/>
    <mergeCell ref="T128:T130"/>
    <mergeCell ref="U128:U130"/>
    <mergeCell ref="O122:R124"/>
    <mergeCell ref="B113:B115"/>
    <mergeCell ref="C113:C115"/>
    <mergeCell ref="D113:D115"/>
    <mergeCell ref="F113:F115"/>
    <mergeCell ref="J113:J115"/>
    <mergeCell ref="K113:L115"/>
    <mergeCell ref="O113:R115"/>
    <mergeCell ref="J128:J130"/>
    <mergeCell ref="K128:L130"/>
    <mergeCell ref="G119:G121"/>
    <mergeCell ref="G122:G124"/>
    <mergeCell ref="B116:B118"/>
    <mergeCell ref="C116:C118"/>
    <mergeCell ref="D116:D118"/>
    <mergeCell ref="F116:F118"/>
    <mergeCell ref="J116:J118"/>
    <mergeCell ref="K116:L118"/>
    <mergeCell ref="O116:R118"/>
    <mergeCell ref="K119:L121"/>
    <mergeCell ref="B122:B124"/>
    <mergeCell ref="T113:T115"/>
    <mergeCell ref="U113:U115"/>
    <mergeCell ref="G113:G115"/>
    <mergeCell ref="O110:R112"/>
    <mergeCell ref="T110:T112"/>
    <mergeCell ref="U110:U112"/>
    <mergeCell ref="J122:J124"/>
    <mergeCell ref="K122:L124"/>
    <mergeCell ref="T116:T118"/>
    <mergeCell ref="U116:U118"/>
    <mergeCell ref="G116:G118"/>
    <mergeCell ref="U122:U124"/>
    <mergeCell ref="T122:T124"/>
    <mergeCell ref="T119:T121"/>
    <mergeCell ref="U119:U121"/>
    <mergeCell ref="B119:B121"/>
    <mergeCell ref="U107:U109"/>
    <mergeCell ref="G104:G106"/>
    <mergeCell ref="B110:B112"/>
    <mergeCell ref="C110:C112"/>
    <mergeCell ref="D110:D112"/>
    <mergeCell ref="F110:F112"/>
    <mergeCell ref="J110:J112"/>
    <mergeCell ref="K110:L112"/>
    <mergeCell ref="G110:G112"/>
    <mergeCell ref="B107:B109"/>
    <mergeCell ref="C107:C109"/>
    <mergeCell ref="D107:D109"/>
    <mergeCell ref="F107:F109"/>
    <mergeCell ref="J107:J109"/>
    <mergeCell ref="K107:L109"/>
    <mergeCell ref="G107:G109"/>
    <mergeCell ref="O107:R109"/>
    <mergeCell ref="T107:T109"/>
    <mergeCell ref="D101:D103"/>
    <mergeCell ref="F101:F103"/>
    <mergeCell ref="J101:J103"/>
    <mergeCell ref="K101:L103"/>
    <mergeCell ref="O101:R103"/>
    <mergeCell ref="T101:T103"/>
    <mergeCell ref="G101:G103"/>
    <mergeCell ref="U101:U103"/>
    <mergeCell ref="B104:B106"/>
    <mergeCell ref="C104:C106"/>
    <mergeCell ref="D104:D106"/>
    <mergeCell ref="F104:F106"/>
    <mergeCell ref="J104:J106"/>
    <mergeCell ref="K104:L106"/>
    <mergeCell ref="B101:B103"/>
    <mergeCell ref="C101:C103"/>
    <mergeCell ref="O104:R106"/>
    <mergeCell ref="T104:T106"/>
    <mergeCell ref="U104:U106"/>
    <mergeCell ref="T98:T100"/>
    <mergeCell ref="U98:U100"/>
    <mergeCell ref="G95:G97"/>
    <mergeCell ref="G98:G100"/>
    <mergeCell ref="O90:R90"/>
    <mergeCell ref="T90:U90"/>
    <mergeCell ref="K91:L91"/>
    <mergeCell ref="T92:T94"/>
    <mergeCell ref="U92:U94"/>
    <mergeCell ref="K92:L94"/>
    <mergeCell ref="O95:R97"/>
    <mergeCell ref="T95:T97"/>
    <mergeCell ref="U95:U97"/>
    <mergeCell ref="J98:J100"/>
    <mergeCell ref="K98:L100"/>
    <mergeCell ref="B90:L90"/>
    <mergeCell ref="F95:F97"/>
    <mergeCell ref="B92:B94"/>
    <mergeCell ref="C92:C94"/>
    <mergeCell ref="D92:D94"/>
    <mergeCell ref="F92:F94"/>
    <mergeCell ref="J92:J94"/>
    <mergeCell ref="O92:R94"/>
    <mergeCell ref="G92:G94"/>
    <mergeCell ref="O98:R100"/>
    <mergeCell ref="B98:B100"/>
    <mergeCell ref="C98:C100"/>
    <mergeCell ref="D98:D100"/>
    <mergeCell ref="F98:F100"/>
    <mergeCell ref="J95:J97"/>
    <mergeCell ref="K95:L97"/>
    <mergeCell ref="B95:B97"/>
    <mergeCell ref="C95:C97"/>
    <mergeCell ref="D95:D97"/>
    <mergeCell ref="G82:G84"/>
    <mergeCell ref="M79:N81"/>
    <mergeCell ref="B79:B81"/>
    <mergeCell ref="C79:C81"/>
    <mergeCell ref="D79:D81"/>
    <mergeCell ref="F79:F81"/>
    <mergeCell ref="J79:J81"/>
    <mergeCell ref="K79:L81"/>
    <mergeCell ref="K85:L86"/>
    <mergeCell ref="B82:B84"/>
    <mergeCell ref="C82:C84"/>
    <mergeCell ref="D82:D84"/>
    <mergeCell ref="F82:F84"/>
    <mergeCell ref="J82:J84"/>
    <mergeCell ref="M82:N84"/>
    <mergeCell ref="K82:L84"/>
    <mergeCell ref="G79:G81"/>
    <mergeCell ref="M85:N86"/>
    <mergeCell ref="B70:B72"/>
    <mergeCell ref="C70:C72"/>
    <mergeCell ref="D70:D72"/>
    <mergeCell ref="F70:F72"/>
    <mergeCell ref="J70:J72"/>
    <mergeCell ref="K70:L72"/>
    <mergeCell ref="M70:N72"/>
    <mergeCell ref="B67:B69"/>
    <mergeCell ref="G70:G72"/>
    <mergeCell ref="K73:L75"/>
    <mergeCell ref="G73:G75"/>
    <mergeCell ref="G76:G78"/>
    <mergeCell ref="M73:N75"/>
    <mergeCell ref="B76:B78"/>
    <mergeCell ref="C76:C78"/>
    <mergeCell ref="D76:D78"/>
    <mergeCell ref="F76:F78"/>
    <mergeCell ref="J76:J78"/>
    <mergeCell ref="K76:L78"/>
    <mergeCell ref="M76:N78"/>
    <mergeCell ref="B73:B75"/>
    <mergeCell ref="C73:C75"/>
    <mergeCell ref="D73:D75"/>
    <mergeCell ref="F73:F75"/>
    <mergeCell ref="J73:J75"/>
    <mergeCell ref="M64:N66"/>
    <mergeCell ref="B64:B66"/>
    <mergeCell ref="C64:C66"/>
    <mergeCell ref="D64:D66"/>
    <mergeCell ref="F64:F66"/>
    <mergeCell ref="J64:J66"/>
    <mergeCell ref="K64:L66"/>
    <mergeCell ref="G64:G66"/>
    <mergeCell ref="C67:C69"/>
    <mergeCell ref="D67:D69"/>
    <mergeCell ref="F67:F69"/>
    <mergeCell ref="J67:J69"/>
    <mergeCell ref="K67:L69"/>
    <mergeCell ref="G67:G69"/>
    <mergeCell ref="M67:N69"/>
    <mergeCell ref="J58:J60"/>
    <mergeCell ref="K58:L60"/>
    <mergeCell ref="G58:G60"/>
    <mergeCell ref="G61:G63"/>
    <mergeCell ref="M58:N60"/>
    <mergeCell ref="B61:B63"/>
    <mergeCell ref="C61:C63"/>
    <mergeCell ref="D61:D63"/>
    <mergeCell ref="F61:F63"/>
    <mergeCell ref="J61:J63"/>
    <mergeCell ref="K61:L63"/>
    <mergeCell ref="M61:N63"/>
    <mergeCell ref="B58:B60"/>
    <mergeCell ref="C58:C60"/>
    <mergeCell ref="D58:D60"/>
    <mergeCell ref="F58:F60"/>
    <mergeCell ref="J52:J54"/>
    <mergeCell ref="K52:L54"/>
    <mergeCell ref="G52:G54"/>
    <mergeCell ref="G55:G57"/>
    <mergeCell ref="M52:N54"/>
    <mergeCell ref="B55:B57"/>
    <mergeCell ref="C55:C57"/>
    <mergeCell ref="D55:D57"/>
    <mergeCell ref="F55:F57"/>
    <mergeCell ref="J55:J57"/>
    <mergeCell ref="K55:L57"/>
    <mergeCell ref="M55:N57"/>
    <mergeCell ref="B52:B54"/>
    <mergeCell ref="C52:C54"/>
    <mergeCell ref="D52:D54"/>
    <mergeCell ref="F52:F54"/>
    <mergeCell ref="J46:J48"/>
    <mergeCell ref="K46:L48"/>
    <mergeCell ref="G46:G48"/>
    <mergeCell ref="G49:G51"/>
    <mergeCell ref="M46:N48"/>
    <mergeCell ref="B49:B51"/>
    <mergeCell ref="C49:C51"/>
    <mergeCell ref="D49:D51"/>
    <mergeCell ref="F49:F51"/>
    <mergeCell ref="J49:J51"/>
    <mergeCell ref="K49:L51"/>
    <mergeCell ref="M49:N51"/>
    <mergeCell ref="B46:B48"/>
    <mergeCell ref="C46:C48"/>
    <mergeCell ref="D46:D48"/>
    <mergeCell ref="F46:F48"/>
    <mergeCell ref="J40:J42"/>
    <mergeCell ref="K40:L42"/>
    <mergeCell ref="G40:G42"/>
    <mergeCell ref="G43:G45"/>
    <mergeCell ref="M40:N42"/>
    <mergeCell ref="B43:B45"/>
    <mergeCell ref="C43:C45"/>
    <mergeCell ref="D43:D45"/>
    <mergeCell ref="F43:F45"/>
    <mergeCell ref="J43:J45"/>
    <mergeCell ref="K43:L45"/>
    <mergeCell ref="M43:N45"/>
    <mergeCell ref="B40:B42"/>
    <mergeCell ref="C40:C42"/>
    <mergeCell ref="D40:D42"/>
    <mergeCell ref="F40:F42"/>
    <mergeCell ref="K34:L36"/>
    <mergeCell ref="G34:G36"/>
    <mergeCell ref="G37:G39"/>
    <mergeCell ref="M34:N36"/>
    <mergeCell ref="B37:B39"/>
    <mergeCell ref="C37:C39"/>
    <mergeCell ref="D37:D39"/>
    <mergeCell ref="F37:F39"/>
    <mergeCell ref="J37:J39"/>
    <mergeCell ref="K37:L39"/>
    <mergeCell ref="M37:N39"/>
    <mergeCell ref="B34:B36"/>
    <mergeCell ref="C34:C36"/>
    <mergeCell ref="J34:J36"/>
    <mergeCell ref="K25:L27"/>
    <mergeCell ref="D28:D30"/>
    <mergeCell ref="F28:F30"/>
    <mergeCell ref="J28:J30"/>
    <mergeCell ref="K28:L30"/>
    <mergeCell ref="G31:G33"/>
    <mergeCell ref="M22:N24"/>
    <mergeCell ref="M25:N27"/>
    <mergeCell ref="M28:N30"/>
    <mergeCell ref="D31:D33"/>
    <mergeCell ref="F31:F33"/>
    <mergeCell ref="J31:J33"/>
    <mergeCell ref="K31:L33"/>
    <mergeCell ref="M31:N33"/>
    <mergeCell ref="J25:J27"/>
    <mergeCell ref="G22:G24"/>
    <mergeCell ref="G25:G27"/>
    <mergeCell ref="G28:G30"/>
    <mergeCell ref="C10:C12"/>
    <mergeCell ref="D10:D12"/>
    <mergeCell ref="F10:F12"/>
    <mergeCell ref="J10:J12"/>
    <mergeCell ref="K10:L12"/>
    <mergeCell ref="M13:N15"/>
    <mergeCell ref="B13:B15"/>
    <mergeCell ref="B22:B24"/>
    <mergeCell ref="C22:C24"/>
    <mergeCell ref="D22:D24"/>
    <mergeCell ref="F22:F24"/>
    <mergeCell ref="J22:J24"/>
    <mergeCell ref="K22:L24"/>
    <mergeCell ref="C13:C15"/>
    <mergeCell ref="D13:D15"/>
    <mergeCell ref="F13:F15"/>
    <mergeCell ref="J13:J15"/>
    <mergeCell ref="T167:U169"/>
    <mergeCell ref="M4:N6"/>
    <mergeCell ref="B7:B9"/>
    <mergeCell ref="C7:C9"/>
    <mergeCell ref="D7:D9"/>
    <mergeCell ref="F7:F9"/>
    <mergeCell ref="J7:J9"/>
    <mergeCell ref="M19:N21"/>
    <mergeCell ref="B16:B18"/>
    <mergeCell ref="C16:C18"/>
    <mergeCell ref="D16:D18"/>
    <mergeCell ref="F16:F18"/>
    <mergeCell ref="J16:J18"/>
    <mergeCell ref="K16:L18"/>
    <mergeCell ref="M16:N18"/>
    <mergeCell ref="B19:B21"/>
    <mergeCell ref="C19:C21"/>
    <mergeCell ref="D19:D21"/>
    <mergeCell ref="F19:F21"/>
    <mergeCell ref="J19:J21"/>
    <mergeCell ref="K19:L21"/>
    <mergeCell ref="K13:L15"/>
    <mergeCell ref="M10:N12"/>
    <mergeCell ref="B10:B12"/>
    <mergeCell ref="K7:L9"/>
    <mergeCell ref="M7:N9"/>
    <mergeCell ref="B4:B6"/>
    <mergeCell ref="C4:C6"/>
    <mergeCell ref="D4:D6"/>
    <mergeCell ref="F4:F6"/>
    <mergeCell ref="J4:J6"/>
    <mergeCell ref="K4:L6"/>
    <mergeCell ref="B2:N2"/>
    <mergeCell ref="K3:L3"/>
    <mergeCell ref="M3:N3"/>
    <mergeCell ref="B25:B27"/>
    <mergeCell ref="C25:C27"/>
    <mergeCell ref="D25:D27"/>
    <mergeCell ref="F25:F27"/>
    <mergeCell ref="B31:B33"/>
    <mergeCell ref="C31:C33"/>
    <mergeCell ref="B28:B30"/>
    <mergeCell ref="C28:C30"/>
    <mergeCell ref="D34:D36"/>
    <mergeCell ref="F34:F36"/>
  </mergeCells>
  <pageMargins left="0.7" right="0.7" top="0.75" bottom="0.75" header="0.3" footer="0.3"/>
  <pageSetup paperSize="9" scale="4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7E891-0317-46E9-81BF-7C6BCD856019}">
  <sheetPr>
    <pageSetUpPr fitToPage="1"/>
  </sheetPr>
  <dimension ref="A1:T392"/>
  <sheetViews>
    <sheetView topLeftCell="A63" zoomScale="75" zoomScaleNormal="75" workbookViewId="0">
      <selection activeCell="H212" sqref="H212"/>
    </sheetView>
  </sheetViews>
  <sheetFormatPr defaultRowHeight="15" x14ac:dyDescent="0.25"/>
  <cols>
    <col min="3" max="3" width="23.85546875" customWidth="1"/>
    <col min="4" max="4" width="13.28515625" customWidth="1"/>
    <col min="5" max="5" width="22.140625" bestFit="1" customWidth="1"/>
    <col min="6" max="7" width="19.28515625" customWidth="1"/>
    <col min="8" max="8" width="13.7109375" customWidth="1"/>
    <col min="9" max="9" width="16.5703125" customWidth="1"/>
    <col min="10" max="10" width="15" customWidth="1"/>
    <col min="14" max="17" width="14" customWidth="1"/>
    <col min="19" max="20" width="14" customWidth="1"/>
  </cols>
  <sheetData>
    <row r="1" spans="1:14" ht="21.75" customHeight="1" x14ac:dyDescent="0.25"/>
    <row r="2" spans="1:14" ht="15.75" thickBot="1" x14ac:dyDescent="0.3"/>
    <row r="3" spans="1:14" ht="24" customHeight="1" thickBot="1" x14ac:dyDescent="0.3">
      <c r="B3" s="370" t="s">
        <v>288</v>
      </c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2"/>
    </row>
    <row r="4" spans="1:14" ht="49.5" customHeight="1" thickBot="1" x14ac:dyDescent="0.3">
      <c r="B4" s="114" t="s">
        <v>149</v>
      </c>
      <c r="C4" s="106" t="s">
        <v>148</v>
      </c>
      <c r="D4" s="104" t="s">
        <v>147</v>
      </c>
      <c r="E4" s="105" t="s">
        <v>146</v>
      </c>
      <c r="F4" s="113" t="s">
        <v>307</v>
      </c>
      <c r="G4" s="113" t="s">
        <v>306</v>
      </c>
      <c r="H4" s="113" t="s">
        <v>247</v>
      </c>
      <c r="I4" s="113" t="s">
        <v>142</v>
      </c>
      <c r="J4" s="76" t="s">
        <v>120</v>
      </c>
      <c r="K4" s="390" t="s">
        <v>119</v>
      </c>
      <c r="L4" s="391"/>
      <c r="M4" s="390" t="s">
        <v>118</v>
      </c>
      <c r="N4" s="391"/>
    </row>
    <row r="5" spans="1:14" x14ac:dyDescent="0.25">
      <c r="A5" s="311"/>
      <c r="B5" s="219">
        <v>1</v>
      </c>
      <c r="C5" s="407" t="s">
        <v>287</v>
      </c>
      <c r="D5" s="409" t="s">
        <v>333</v>
      </c>
      <c r="E5" s="121" t="s">
        <v>135</v>
      </c>
      <c r="F5" s="405" t="s">
        <v>286</v>
      </c>
      <c r="G5" s="416">
        <v>16</v>
      </c>
      <c r="H5" s="125">
        <v>17.91</v>
      </c>
      <c r="I5" s="125">
        <f>$G$5*H5</f>
        <v>286.56</v>
      </c>
      <c r="J5" s="254">
        <f>AVERAGE(I5:I7)</f>
        <v>299.4666666666667</v>
      </c>
      <c r="K5" s="225" t="s">
        <v>115</v>
      </c>
      <c r="L5" s="230"/>
      <c r="M5" s="229">
        <f>J5</f>
        <v>299.4666666666667</v>
      </c>
      <c r="N5" s="230"/>
    </row>
    <row r="6" spans="1:14" x14ac:dyDescent="0.25">
      <c r="A6" s="311"/>
      <c r="B6" s="220"/>
      <c r="C6" s="399"/>
      <c r="D6" s="396"/>
      <c r="E6" s="124" t="s">
        <v>182</v>
      </c>
      <c r="F6" s="385"/>
      <c r="G6" s="417"/>
      <c r="H6" s="120">
        <v>19.12</v>
      </c>
      <c r="I6" s="125">
        <f>$G$5*H6</f>
        <v>305.92</v>
      </c>
      <c r="J6" s="238"/>
      <c r="K6" s="227"/>
      <c r="L6" s="231"/>
      <c r="M6" s="227"/>
      <c r="N6" s="231"/>
    </row>
    <row r="7" spans="1:14" ht="15.75" thickBot="1" x14ac:dyDescent="0.3">
      <c r="A7" s="311"/>
      <c r="B7" s="221"/>
      <c r="C7" s="408"/>
      <c r="D7" s="410"/>
      <c r="E7" s="119" t="s">
        <v>284</v>
      </c>
      <c r="F7" s="386"/>
      <c r="G7" s="418"/>
      <c r="H7" s="118">
        <v>19.12</v>
      </c>
      <c r="I7" s="125">
        <f>$G$5*H7</f>
        <v>305.92</v>
      </c>
      <c r="J7" s="239"/>
      <c r="K7" s="227"/>
      <c r="L7" s="231"/>
      <c r="M7" s="227"/>
      <c r="N7" s="231"/>
    </row>
    <row r="8" spans="1:14" x14ac:dyDescent="0.25">
      <c r="A8" s="311"/>
      <c r="B8" s="219">
        <v>2</v>
      </c>
      <c r="C8" s="398" t="s">
        <v>285</v>
      </c>
      <c r="D8" s="395" t="s">
        <v>333</v>
      </c>
      <c r="E8" s="123" t="s">
        <v>131</v>
      </c>
      <c r="F8" s="384" t="s">
        <v>261</v>
      </c>
      <c r="G8" s="416">
        <v>8</v>
      </c>
      <c r="H8" s="122">
        <v>3.99</v>
      </c>
      <c r="I8" s="149">
        <f>$G$8*H8</f>
        <v>31.92</v>
      </c>
      <c r="J8" s="254">
        <f>AVERAGE(I8:I10)</f>
        <v>34.213333333333331</v>
      </c>
      <c r="K8" s="225" t="s">
        <v>115</v>
      </c>
      <c r="L8" s="230"/>
      <c r="M8" s="229">
        <f>J8</f>
        <v>34.213333333333331</v>
      </c>
      <c r="N8" s="230"/>
    </row>
    <row r="9" spans="1:14" x14ac:dyDescent="0.25">
      <c r="A9" s="311"/>
      <c r="B9" s="220"/>
      <c r="C9" s="399"/>
      <c r="D9" s="396"/>
      <c r="E9" s="121" t="s">
        <v>284</v>
      </c>
      <c r="F9" s="385"/>
      <c r="G9" s="417"/>
      <c r="H9" s="148">
        <v>4.1900000000000004</v>
      </c>
      <c r="I9" s="147">
        <f>$G$8*H9</f>
        <v>33.520000000000003</v>
      </c>
      <c r="J9" s="238"/>
      <c r="K9" s="227"/>
      <c r="L9" s="231"/>
      <c r="M9" s="227"/>
      <c r="N9" s="231"/>
    </row>
    <row r="10" spans="1:14" ht="15.75" thickBot="1" x14ac:dyDescent="0.3">
      <c r="A10" s="311"/>
      <c r="B10" s="221"/>
      <c r="C10" s="408"/>
      <c r="D10" s="410"/>
      <c r="E10" s="119" t="s">
        <v>161</v>
      </c>
      <c r="F10" s="386"/>
      <c r="G10" s="418"/>
      <c r="H10" s="118">
        <v>4.6500000000000004</v>
      </c>
      <c r="I10" s="125">
        <f>$G$8*H10</f>
        <v>37.200000000000003</v>
      </c>
      <c r="J10" s="239"/>
      <c r="K10" s="227"/>
      <c r="L10" s="231"/>
      <c r="M10" s="227"/>
      <c r="N10" s="231"/>
    </row>
    <row r="11" spans="1:14" x14ac:dyDescent="0.25">
      <c r="A11" s="311"/>
      <c r="B11" s="219">
        <v>3</v>
      </c>
      <c r="C11" s="398" t="s">
        <v>283</v>
      </c>
      <c r="D11" s="411" t="s">
        <v>322</v>
      </c>
      <c r="E11" s="112" t="s">
        <v>131</v>
      </c>
      <c r="F11" s="406" t="s">
        <v>282</v>
      </c>
      <c r="G11" s="416">
        <v>2</v>
      </c>
      <c r="H11" s="111">
        <v>4.7699999999999996</v>
      </c>
      <c r="I11" s="145">
        <f>$G$11*H11</f>
        <v>9.5399999999999991</v>
      </c>
      <c r="J11" s="254">
        <f>AVERAGE(I13)</f>
        <v>12.58</v>
      </c>
      <c r="K11" s="225" t="s">
        <v>115</v>
      </c>
      <c r="L11" s="230"/>
      <c r="M11" s="229">
        <f>J11</f>
        <v>12.58</v>
      </c>
      <c r="N11" s="230"/>
    </row>
    <row r="12" spans="1:14" x14ac:dyDescent="0.25">
      <c r="A12" s="311"/>
      <c r="B12" s="220"/>
      <c r="C12" s="399"/>
      <c r="D12" s="412"/>
      <c r="E12" s="110" t="s">
        <v>161</v>
      </c>
      <c r="F12" s="385"/>
      <c r="G12" s="417"/>
      <c r="H12" s="139">
        <v>5.85</v>
      </c>
      <c r="I12" s="138">
        <f>$G$11*H12</f>
        <v>11.7</v>
      </c>
      <c r="J12" s="238"/>
      <c r="K12" s="227"/>
      <c r="L12" s="231"/>
      <c r="M12" s="227"/>
      <c r="N12" s="231"/>
    </row>
    <row r="13" spans="1:14" ht="15.75" thickBot="1" x14ac:dyDescent="0.3">
      <c r="A13" s="311"/>
      <c r="B13" s="221"/>
      <c r="C13" s="400"/>
      <c r="D13" s="413"/>
      <c r="E13" s="109" t="s">
        <v>203</v>
      </c>
      <c r="F13" s="386"/>
      <c r="G13" s="418"/>
      <c r="H13" s="108">
        <v>6.29</v>
      </c>
      <c r="I13" s="143">
        <f>$G$11*H13</f>
        <v>12.58</v>
      </c>
      <c r="J13" s="239"/>
      <c r="K13" s="227"/>
      <c r="L13" s="231"/>
      <c r="M13" s="227"/>
      <c r="N13" s="231"/>
    </row>
    <row r="14" spans="1:14" x14ac:dyDescent="0.25">
      <c r="A14" s="311"/>
      <c r="B14" s="219">
        <v>4</v>
      </c>
      <c r="C14" s="398" t="s">
        <v>281</v>
      </c>
      <c r="D14" s="411" t="s">
        <v>332</v>
      </c>
      <c r="E14" s="112" t="s">
        <v>111</v>
      </c>
      <c r="F14" s="406" t="s">
        <v>279</v>
      </c>
      <c r="G14" s="416">
        <v>10</v>
      </c>
      <c r="H14" s="111">
        <v>5.24</v>
      </c>
      <c r="I14" s="145">
        <f>$G$14*H14</f>
        <v>52.400000000000006</v>
      </c>
      <c r="J14" s="254">
        <f>AVERAGE(I14:I16)</f>
        <v>53.433333333333337</v>
      </c>
      <c r="K14" s="225" t="s">
        <v>115</v>
      </c>
      <c r="L14" s="230"/>
      <c r="M14" s="229">
        <f>J14</f>
        <v>53.433333333333337</v>
      </c>
      <c r="N14" s="230"/>
    </row>
    <row r="15" spans="1:14" x14ac:dyDescent="0.25">
      <c r="A15" s="311"/>
      <c r="B15" s="220"/>
      <c r="C15" s="399"/>
      <c r="D15" s="412"/>
      <c r="E15" s="110" t="s">
        <v>196</v>
      </c>
      <c r="F15" s="385"/>
      <c r="G15" s="417"/>
      <c r="H15" s="139">
        <v>5.34</v>
      </c>
      <c r="I15" s="138">
        <f>$G$14*H15</f>
        <v>53.4</v>
      </c>
      <c r="J15" s="238"/>
      <c r="K15" s="227"/>
      <c r="L15" s="231"/>
      <c r="M15" s="227"/>
      <c r="N15" s="231"/>
    </row>
    <row r="16" spans="1:14" ht="15.75" thickBot="1" x14ac:dyDescent="0.3">
      <c r="A16" s="311"/>
      <c r="B16" s="221"/>
      <c r="C16" s="400"/>
      <c r="D16" s="413"/>
      <c r="E16" s="109" t="s">
        <v>116</v>
      </c>
      <c r="F16" s="386"/>
      <c r="G16" s="418"/>
      <c r="H16" s="108">
        <v>5.45</v>
      </c>
      <c r="I16" s="146">
        <f>$G$14*H16</f>
        <v>54.5</v>
      </c>
      <c r="J16" s="239"/>
      <c r="K16" s="227"/>
      <c r="L16" s="231"/>
      <c r="M16" s="227"/>
      <c r="N16" s="231"/>
    </row>
    <row r="17" spans="1:14" x14ac:dyDescent="0.25">
      <c r="A17" s="311"/>
      <c r="B17" s="219">
        <v>5</v>
      </c>
      <c r="C17" s="398" t="s">
        <v>280</v>
      </c>
      <c r="D17" s="411" t="s">
        <v>331</v>
      </c>
      <c r="E17" s="112" t="s">
        <v>111</v>
      </c>
      <c r="F17" s="406" t="s">
        <v>279</v>
      </c>
      <c r="G17" s="416">
        <v>8</v>
      </c>
      <c r="H17" s="111">
        <v>2.4</v>
      </c>
      <c r="I17" s="145">
        <f>$G$17*H17</f>
        <v>19.2</v>
      </c>
      <c r="J17" s="254">
        <f>AVERAGE(I17:I19)</f>
        <v>20.746666666666666</v>
      </c>
      <c r="K17" s="225" t="s">
        <v>115</v>
      </c>
      <c r="L17" s="230"/>
      <c r="M17" s="229">
        <f>J17</f>
        <v>20.746666666666666</v>
      </c>
      <c r="N17" s="230"/>
    </row>
    <row r="18" spans="1:14" x14ac:dyDescent="0.25">
      <c r="A18" s="311"/>
      <c r="B18" s="220"/>
      <c r="C18" s="399"/>
      <c r="D18" s="412"/>
      <c r="E18" s="110" t="s">
        <v>122</v>
      </c>
      <c r="F18" s="385"/>
      <c r="G18" s="417"/>
      <c r="H18" s="139">
        <v>2.59</v>
      </c>
      <c r="I18" s="138">
        <f>$G$17*H18</f>
        <v>20.72</v>
      </c>
      <c r="J18" s="238"/>
      <c r="K18" s="227"/>
      <c r="L18" s="231"/>
      <c r="M18" s="227"/>
      <c r="N18" s="231"/>
    </row>
    <row r="19" spans="1:14" ht="15.75" thickBot="1" x14ac:dyDescent="0.3">
      <c r="A19" s="311"/>
      <c r="B19" s="221"/>
      <c r="C19" s="400"/>
      <c r="D19" s="413"/>
      <c r="E19" s="109" t="s">
        <v>131</v>
      </c>
      <c r="F19" s="386"/>
      <c r="G19" s="418"/>
      <c r="H19" s="108">
        <v>2.79</v>
      </c>
      <c r="I19" s="146">
        <f>$G$17*H19</f>
        <v>22.32</v>
      </c>
      <c r="J19" s="239"/>
      <c r="K19" s="227"/>
      <c r="L19" s="231"/>
      <c r="M19" s="227"/>
      <c r="N19" s="231"/>
    </row>
    <row r="20" spans="1:14" x14ac:dyDescent="0.25">
      <c r="A20" s="311"/>
      <c r="B20" s="219">
        <v>6</v>
      </c>
      <c r="C20" s="398" t="s">
        <v>278</v>
      </c>
      <c r="D20" s="411" t="s">
        <v>330</v>
      </c>
      <c r="E20" s="112" t="s">
        <v>131</v>
      </c>
      <c r="F20" s="406" t="s">
        <v>277</v>
      </c>
      <c r="G20" s="416">
        <v>4</v>
      </c>
      <c r="H20" s="111">
        <v>4.99</v>
      </c>
      <c r="I20" s="145">
        <f>$G$20*H20</f>
        <v>19.96</v>
      </c>
      <c r="J20" s="254">
        <f>AVERAGE(I20:I22)</f>
        <v>22.466666666666669</v>
      </c>
      <c r="K20" s="225" t="s">
        <v>115</v>
      </c>
      <c r="L20" s="230"/>
      <c r="M20" s="229">
        <f>J20</f>
        <v>22.466666666666669</v>
      </c>
      <c r="N20" s="230"/>
    </row>
    <row r="21" spans="1:14" x14ac:dyDescent="0.25">
      <c r="A21" s="311"/>
      <c r="B21" s="220"/>
      <c r="C21" s="399"/>
      <c r="D21" s="412"/>
      <c r="E21" s="110" t="s">
        <v>122</v>
      </c>
      <c r="F21" s="385"/>
      <c r="G21" s="417"/>
      <c r="H21" s="139">
        <v>5.49</v>
      </c>
      <c r="I21" s="138">
        <f>$G$20*H21</f>
        <v>21.96</v>
      </c>
      <c r="J21" s="238"/>
      <c r="K21" s="227"/>
      <c r="L21" s="231"/>
      <c r="M21" s="227"/>
      <c r="N21" s="231"/>
    </row>
    <row r="22" spans="1:14" ht="15.75" thickBot="1" x14ac:dyDescent="0.3">
      <c r="A22" s="311"/>
      <c r="B22" s="221"/>
      <c r="C22" s="400"/>
      <c r="D22" s="413"/>
      <c r="E22" s="109" t="s">
        <v>111</v>
      </c>
      <c r="F22" s="386"/>
      <c r="G22" s="418"/>
      <c r="H22" s="108">
        <v>6.37</v>
      </c>
      <c r="I22" s="146">
        <f>$G$20*H22</f>
        <v>25.48</v>
      </c>
      <c r="J22" s="239"/>
      <c r="K22" s="227"/>
      <c r="L22" s="231"/>
      <c r="M22" s="227"/>
      <c r="N22" s="231"/>
    </row>
    <row r="23" spans="1:14" x14ac:dyDescent="0.25">
      <c r="A23" s="311"/>
      <c r="B23" s="219">
        <v>7</v>
      </c>
      <c r="C23" s="398" t="s">
        <v>276</v>
      </c>
      <c r="D23" s="411" t="s">
        <v>329</v>
      </c>
      <c r="E23" s="112" t="s">
        <v>200</v>
      </c>
      <c r="F23" s="406" t="s">
        <v>275</v>
      </c>
      <c r="G23" s="416">
        <v>10</v>
      </c>
      <c r="H23" s="111">
        <v>2.99</v>
      </c>
      <c r="I23" s="145">
        <f>$G$23*H23</f>
        <v>29.900000000000002</v>
      </c>
      <c r="J23" s="254">
        <f>AVERAGE(I23:I25)</f>
        <v>50.766666666666673</v>
      </c>
      <c r="K23" s="225" t="s">
        <v>115</v>
      </c>
      <c r="L23" s="230"/>
      <c r="M23" s="229">
        <f>J23</f>
        <v>50.766666666666673</v>
      </c>
      <c r="N23" s="230"/>
    </row>
    <row r="24" spans="1:14" x14ac:dyDescent="0.25">
      <c r="A24" s="311"/>
      <c r="B24" s="220"/>
      <c r="C24" s="399"/>
      <c r="D24" s="412"/>
      <c r="E24" s="110" t="s">
        <v>131</v>
      </c>
      <c r="F24" s="385"/>
      <c r="G24" s="417"/>
      <c r="H24" s="139">
        <v>5.75</v>
      </c>
      <c r="I24" s="138">
        <f>$G$23*H24</f>
        <v>57.5</v>
      </c>
      <c r="J24" s="238"/>
      <c r="K24" s="227"/>
      <c r="L24" s="231"/>
      <c r="M24" s="227"/>
      <c r="N24" s="231"/>
    </row>
    <row r="25" spans="1:14" ht="15.75" thickBot="1" x14ac:dyDescent="0.3">
      <c r="A25" s="311"/>
      <c r="B25" s="221"/>
      <c r="C25" s="400"/>
      <c r="D25" s="413"/>
      <c r="E25" s="109" t="s">
        <v>111</v>
      </c>
      <c r="F25" s="386"/>
      <c r="G25" s="418"/>
      <c r="H25" s="108">
        <v>6.49</v>
      </c>
      <c r="I25" s="143">
        <f>$G$23*H25</f>
        <v>64.900000000000006</v>
      </c>
      <c r="J25" s="239"/>
      <c r="K25" s="227"/>
      <c r="L25" s="231"/>
      <c r="M25" s="227"/>
      <c r="N25" s="231"/>
    </row>
    <row r="26" spans="1:14" x14ac:dyDescent="0.25">
      <c r="A26" s="311"/>
      <c r="B26" s="219">
        <v>8</v>
      </c>
      <c r="C26" s="398" t="s">
        <v>274</v>
      </c>
      <c r="D26" s="411" t="s">
        <v>328</v>
      </c>
      <c r="E26" s="112" t="s">
        <v>273</v>
      </c>
      <c r="F26" s="384" t="s">
        <v>272</v>
      </c>
      <c r="G26" s="416">
        <v>4</v>
      </c>
      <c r="H26" s="111">
        <v>17.84</v>
      </c>
      <c r="I26" s="145">
        <f>$G$26*H26</f>
        <v>71.36</v>
      </c>
      <c r="J26" s="254">
        <f>AVERAGE(I26:I28)</f>
        <v>75.319999999999993</v>
      </c>
      <c r="K26" s="225" t="s">
        <v>115</v>
      </c>
      <c r="L26" s="230"/>
      <c r="M26" s="229">
        <f>J26</f>
        <v>75.319999999999993</v>
      </c>
      <c r="N26" s="230"/>
    </row>
    <row r="27" spans="1:14" x14ac:dyDescent="0.25">
      <c r="A27" s="311"/>
      <c r="B27" s="220"/>
      <c r="C27" s="399"/>
      <c r="D27" s="412"/>
      <c r="E27" s="110" t="s">
        <v>208</v>
      </c>
      <c r="F27" s="385"/>
      <c r="G27" s="417"/>
      <c r="H27" s="139">
        <v>18.399999999999999</v>
      </c>
      <c r="I27" s="138">
        <f>$G$26*H27</f>
        <v>73.599999999999994</v>
      </c>
      <c r="J27" s="238"/>
      <c r="K27" s="227"/>
      <c r="L27" s="231"/>
      <c r="M27" s="227"/>
      <c r="N27" s="231"/>
    </row>
    <row r="28" spans="1:14" ht="15.75" thickBot="1" x14ac:dyDescent="0.3">
      <c r="A28" s="311"/>
      <c r="B28" s="221"/>
      <c r="C28" s="400"/>
      <c r="D28" s="413"/>
      <c r="E28" s="109" t="s">
        <v>131</v>
      </c>
      <c r="F28" s="386"/>
      <c r="G28" s="418"/>
      <c r="H28" s="108">
        <v>20.25</v>
      </c>
      <c r="I28" s="146">
        <f>$G$26*H28</f>
        <v>81</v>
      </c>
      <c r="J28" s="239"/>
      <c r="K28" s="227"/>
      <c r="L28" s="231"/>
      <c r="M28" s="227"/>
      <c r="N28" s="231"/>
    </row>
    <row r="29" spans="1:14" x14ac:dyDescent="0.25">
      <c r="A29" s="311"/>
      <c r="B29" s="209">
        <v>9</v>
      </c>
      <c r="C29" s="415" t="s">
        <v>271</v>
      </c>
      <c r="D29" s="411" t="s">
        <v>327</v>
      </c>
      <c r="E29" s="112" t="s">
        <v>196</v>
      </c>
      <c r="F29" s="384" t="s">
        <v>270</v>
      </c>
      <c r="G29" s="416">
        <v>8</v>
      </c>
      <c r="H29" s="111">
        <v>3.72</v>
      </c>
      <c r="I29" s="145">
        <f>$G$29*H29</f>
        <v>29.76</v>
      </c>
      <c r="J29" s="254">
        <f>AVERAGE(I29:I31)</f>
        <v>30.560000000000002</v>
      </c>
      <c r="K29" s="225" t="s">
        <v>115</v>
      </c>
      <c r="L29" s="230"/>
      <c r="M29" s="229">
        <f>J29</f>
        <v>30.560000000000002</v>
      </c>
      <c r="N29" s="230"/>
    </row>
    <row r="30" spans="1:14" x14ac:dyDescent="0.25">
      <c r="A30" s="311"/>
      <c r="B30" s="209"/>
      <c r="C30" s="393"/>
      <c r="D30" s="412"/>
      <c r="E30" s="110" t="s">
        <v>161</v>
      </c>
      <c r="F30" s="385"/>
      <c r="G30" s="417"/>
      <c r="H30" s="139">
        <v>3.75</v>
      </c>
      <c r="I30" s="138">
        <f>$G$29*H30</f>
        <v>30</v>
      </c>
      <c r="J30" s="238"/>
      <c r="K30" s="227"/>
      <c r="L30" s="231"/>
      <c r="M30" s="227"/>
      <c r="N30" s="231"/>
    </row>
    <row r="31" spans="1:14" ht="15.75" thickBot="1" x14ac:dyDescent="0.3">
      <c r="A31" s="311"/>
      <c r="B31" s="209"/>
      <c r="C31" s="394"/>
      <c r="D31" s="413"/>
      <c r="E31" s="109" t="s">
        <v>131</v>
      </c>
      <c r="F31" s="386"/>
      <c r="G31" s="418"/>
      <c r="H31" s="108">
        <v>3.99</v>
      </c>
      <c r="I31" s="146">
        <f>$G$29*H31</f>
        <v>31.92</v>
      </c>
      <c r="J31" s="239"/>
      <c r="K31" s="227"/>
      <c r="L31" s="231"/>
      <c r="M31" s="227"/>
      <c r="N31" s="231"/>
    </row>
    <row r="32" spans="1:14" x14ac:dyDescent="0.25">
      <c r="A32" s="311"/>
      <c r="B32" s="219">
        <v>10</v>
      </c>
      <c r="C32" s="398" t="s">
        <v>269</v>
      </c>
      <c r="D32" s="411" t="s">
        <v>320</v>
      </c>
      <c r="E32" s="112" t="s">
        <v>196</v>
      </c>
      <c r="F32" s="384" t="s">
        <v>110</v>
      </c>
      <c r="G32" s="416">
        <v>5</v>
      </c>
      <c r="H32" s="111">
        <v>2.72</v>
      </c>
      <c r="I32" s="145">
        <f>$G$32*H32</f>
        <v>13.600000000000001</v>
      </c>
      <c r="J32" s="254">
        <f>AVERAGE(I32:I34)</f>
        <v>17.283333333333335</v>
      </c>
      <c r="K32" s="225" t="s">
        <v>115</v>
      </c>
      <c r="L32" s="230"/>
      <c r="M32" s="229">
        <f>J32</f>
        <v>17.283333333333335</v>
      </c>
      <c r="N32" s="230"/>
    </row>
    <row r="33" spans="1:14" x14ac:dyDescent="0.25">
      <c r="A33" s="311"/>
      <c r="B33" s="220"/>
      <c r="C33" s="399"/>
      <c r="D33" s="412"/>
      <c r="E33" s="110" t="s">
        <v>131</v>
      </c>
      <c r="F33" s="385"/>
      <c r="G33" s="417"/>
      <c r="H33" s="139">
        <v>3.65</v>
      </c>
      <c r="I33" s="138">
        <f>$G$32*H33</f>
        <v>18.25</v>
      </c>
      <c r="J33" s="238"/>
      <c r="K33" s="227"/>
      <c r="L33" s="231"/>
      <c r="M33" s="227"/>
      <c r="N33" s="231"/>
    </row>
    <row r="34" spans="1:14" ht="15.75" thickBot="1" x14ac:dyDescent="0.3">
      <c r="A34" s="311"/>
      <c r="B34" s="221"/>
      <c r="C34" s="400"/>
      <c r="D34" s="413"/>
      <c r="E34" s="109" t="s">
        <v>161</v>
      </c>
      <c r="F34" s="386"/>
      <c r="G34" s="418"/>
      <c r="H34" s="108">
        <v>4</v>
      </c>
      <c r="I34" s="146">
        <f>$G$32*H34</f>
        <v>20</v>
      </c>
      <c r="J34" s="239"/>
      <c r="K34" s="227"/>
      <c r="L34" s="231"/>
      <c r="M34" s="227"/>
      <c r="N34" s="231"/>
    </row>
    <row r="35" spans="1:14" x14ac:dyDescent="0.25">
      <c r="A35" s="311"/>
      <c r="B35" s="219">
        <v>11</v>
      </c>
      <c r="C35" s="414" t="s">
        <v>268</v>
      </c>
      <c r="D35" s="395" t="s">
        <v>326</v>
      </c>
      <c r="E35" s="112" t="s">
        <v>131</v>
      </c>
      <c r="F35" s="384" t="s">
        <v>110</v>
      </c>
      <c r="G35" s="416">
        <v>13</v>
      </c>
      <c r="H35" s="111">
        <v>1.89</v>
      </c>
      <c r="I35" s="145">
        <f>$G$35*H35</f>
        <v>24.57</v>
      </c>
      <c r="J35" s="254">
        <f>AVERAGE(I35:I37)</f>
        <v>30.333333333333332</v>
      </c>
      <c r="K35" s="225" t="s">
        <v>115</v>
      </c>
      <c r="L35" s="230"/>
      <c r="M35" s="229">
        <f>J35</f>
        <v>30.333333333333332</v>
      </c>
      <c r="N35" s="230"/>
    </row>
    <row r="36" spans="1:14" x14ac:dyDescent="0.25">
      <c r="A36" s="311"/>
      <c r="B36" s="220"/>
      <c r="C36" s="399"/>
      <c r="D36" s="396"/>
      <c r="E36" s="110" t="s">
        <v>161</v>
      </c>
      <c r="F36" s="385"/>
      <c r="G36" s="417"/>
      <c r="H36" s="139">
        <v>2.35</v>
      </c>
      <c r="I36" s="138">
        <f>$G$35*H36</f>
        <v>30.55</v>
      </c>
      <c r="J36" s="238"/>
      <c r="K36" s="227"/>
      <c r="L36" s="231"/>
      <c r="M36" s="227"/>
      <c r="N36" s="231"/>
    </row>
    <row r="37" spans="1:14" ht="15.75" thickBot="1" x14ac:dyDescent="0.3">
      <c r="A37" s="311"/>
      <c r="B37" s="221"/>
      <c r="C37" s="400"/>
      <c r="D37" s="397"/>
      <c r="E37" s="109" t="s">
        <v>169</v>
      </c>
      <c r="F37" s="386"/>
      <c r="G37" s="418"/>
      <c r="H37" s="108">
        <v>2.76</v>
      </c>
      <c r="I37" s="143">
        <f>$G$35*H37</f>
        <v>35.879999999999995</v>
      </c>
      <c r="J37" s="239"/>
      <c r="K37" s="227"/>
      <c r="L37" s="231"/>
      <c r="M37" s="227"/>
      <c r="N37" s="231"/>
    </row>
    <row r="38" spans="1:14" x14ac:dyDescent="0.25">
      <c r="A38" s="311"/>
      <c r="B38" s="219">
        <v>12</v>
      </c>
      <c r="C38" s="398" t="s">
        <v>267</v>
      </c>
      <c r="D38" s="395" t="s">
        <v>325</v>
      </c>
      <c r="E38" s="112" t="s">
        <v>131</v>
      </c>
      <c r="F38" s="384" t="s">
        <v>110</v>
      </c>
      <c r="G38" s="416">
        <v>10</v>
      </c>
      <c r="H38" s="111">
        <v>0.78</v>
      </c>
      <c r="I38" s="145">
        <f>$G$38*H38</f>
        <v>7.8000000000000007</v>
      </c>
      <c r="J38" s="254">
        <f>AVERAGE(I39)</f>
        <v>9.9</v>
      </c>
      <c r="K38" s="225" t="s">
        <v>115</v>
      </c>
      <c r="L38" s="230"/>
      <c r="M38" s="229">
        <f>J38</f>
        <v>9.9</v>
      </c>
      <c r="N38" s="230"/>
    </row>
    <row r="39" spans="1:14" x14ac:dyDescent="0.25">
      <c r="A39" s="311"/>
      <c r="B39" s="220"/>
      <c r="C39" s="399"/>
      <c r="D39" s="396"/>
      <c r="E39" s="110" t="s">
        <v>212</v>
      </c>
      <c r="F39" s="385"/>
      <c r="G39" s="417"/>
      <c r="H39" s="139">
        <v>0.99</v>
      </c>
      <c r="I39" s="138">
        <f>$G$38*H39</f>
        <v>9.9</v>
      </c>
      <c r="J39" s="238"/>
      <c r="K39" s="227"/>
      <c r="L39" s="231"/>
      <c r="M39" s="227"/>
      <c r="N39" s="231"/>
    </row>
    <row r="40" spans="1:14" ht="15.75" thickBot="1" x14ac:dyDescent="0.3">
      <c r="A40" s="311"/>
      <c r="B40" s="221"/>
      <c r="C40" s="400"/>
      <c r="D40" s="397"/>
      <c r="E40" s="109" t="s">
        <v>266</v>
      </c>
      <c r="F40" s="386"/>
      <c r="G40" s="418"/>
      <c r="H40" s="108">
        <v>1.1000000000000001</v>
      </c>
      <c r="I40" s="146">
        <f>$G$38*H40</f>
        <v>11</v>
      </c>
      <c r="J40" s="239"/>
      <c r="K40" s="227"/>
      <c r="L40" s="231"/>
      <c r="M40" s="227"/>
      <c r="N40" s="231"/>
    </row>
    <row r="41" spans="1:14" x14ac:dyDescent="0.25">
      <c r="A41" s="311"/>
      <c r="B41" s="219">
        <v>13</v>
      </c>
      <c r="C41" s="398" t="s">
        <v>265</v>
      </c>
      <c r="D41" s="395" t="s">
        <v>324</v>
      </c>
      <c r="E41" s="112" t="s">
        <v>177</v>
      </c>
      <c r="F41" s="384" t="s">
        <v>110</v>
      </c>
      <c r="G41" s="416">
        <v>2</v>
      </c>
      <c r="H41" s="145">
        <v>2.59</v>
      </c>
      <c r="I41" s="145">
        <f>$G$41*H41</f>
        <v>5.18</v>
      </c>
      <c r="J41" s="254">
        <f>AVERAGE(I41:I43)</f>
        <v>5.18</v>
      </c>
      <c r="K41" s="225" t="s">
        <v>115</v>
      </c>
      <c r="L41" s="230"/>
      <c r="M41" s="229">
        <f>J41</f>
        <v>5.18</v>
      </c>
      <c r="N41" s="230"/>
    </row>
    <row r="42" spans="1:14" x14ac:dyDescent="0.25">
      <c r="A42" s="311"/>
      <c r="B42" s="220"/>
      <c r="C42" s="399"/>
      <c r="D42" s="396"/>
      <c r="E42" s="110" t="s">
        <v>111</v>
      </c>
      <c r="F42" s="385"/>
      <c r="G42" s="419"/>
      <c r="H42" s="138">
        <v>2.59</v>
      </c>
      <c r="I42" s="138">
        <f>$G$41*H42</f>
        <v>5.18</v>
      </c>
      <c r="J42" s="238"/>
      <c r="K42" s="227"/>
      <c r="L42" s="231"/>
      <c r="M42" s="227"/>
      <c r="N42" s="231"/>
    </row>
    <row r="43" spans="1:14" ht="15.75" thickBot="1" x14ac:dyDescent="0.3">
      <c r="A43" s="311"/>
      <c r="B43" s="221"/>
      <c r="C43" s="400"/>
      <c r="D43" s="397"/>
      <c r="E43" s="109" t="s">
        <v>131</v>
      </c>
      <c r="F43" s="386"/>
      <c r="G43" s="418"/>
      <c r="H43" s="146">
        <v>2.59</v>
      </c>
      <c r="I43" s="146">
        <f>$G$41*H43</f>
        <v>5.18</v>
      </c>
      <c r="J43" s="239"/>
      <c r="K43" s="227"/>
      <c r="L43" s="231"/>
      <c r="M43" s="227"/>
      <c r="N43" s="231"/>
    </row>
    <row r="44" spans="1:14" x14ac:dyDescent="0.25">
      <c r="A44" s="311"/>
      <c r="B44" s="219">
        <v>14</v>
      </c>
      <c r="C44" s="398" t="s">
        <v>264</v>
      </c>
      <c r="D44" s="395" t="s">
        <v>318</v>
      </c>
      <c r="E44" s="112" t="s">
        <v>111</v>
      </c>
      <c r="F44" s="384" t="s">
        <v>110</v>
      </c>
      <c r="G44" s="416">
        <v>1</v>
      </c>
      <c r="H44" s="111">
        <v>2.4500000000000002</v>
      </c>
      <c r="I44" s="145">
        <f>$G$44*H44</f>
        <v>2.4500000000000002</v>
      </c>
      <c r="J44" s="254">
        <f>AVERAGE(I44:I46)</f>
        <v>3.0766666666666667</v>
      </c>
      <c r="K44" s="225" t="s">
        <v>115</v>
      </c>
      <c r="L44" s="230"/>
      <c r="M44" s="229">
        <f>J44</f>
        <v>3.0766666666666667</v>
      </c>
      <c r="N44" s="230"/>
    </row>
    <row r="45" spans="1:14" x14ac:dyDescent="0.25">
      <c r="A45" s="311"/>
      <c r="B45" s="220"/>
      <c r="C45" s="399"/>
      <c r="D45" s="396"/>
      <c r="E45" s="110" t="s">
        <v>131</v>
      </c>
      <c r="F45" s="385"/>
      <c r="G45" s="417"/>
      <c r="H45" s="139">
        <v>2.99</v>
      </c>
      <c r="I45" s="138">
        <f>$G$44*H45</f>
        <v>2.99</v>
      </c>
      <c r="J45" s="238"/>
      <c r="K45" s="227"/>
      <c r="L45" s="231"/>
      <c r="M45" s="227"/>
      <c r="N45" s="231"/>
    </row>
    <row r="46" spans="1:14" ht="15.75" thickBot="1" x14ac:dyDescent="0.3">
      <c r="A46" s="311"/>
      <c r="B46" s="221"/>
      <c r="C46" s="400"/>
      <c r="D46" s="397"/>
      <c r="E46" s="109" t="s">
        <v>263</v>
      </c>
      <c r="F46" s="386"/>
      <c r="G46" s="418"/>
      <c r="H46" s="108">
        <v>3.79</v>
      </c>
      <c r="I46" s="146">
        <f>$G$44*H46</f>
        <v>3.79</v>
      </c>
      <c r="J46" s="239"/>
      <c r="K46" s="227"/>
      <c r="L46" s="231"/>
      <c r="M46" s="227"/>
      <c r="N46" s="231"/>
    </row>
    <row r="47" spans="1:14" x14ac:dyDescent="0.25">
      <c r="A47" s="311"/>
      <c r="B47" s="209">
        <v>15</v>
      </c>
      <c r="C47" s="398" t="s">
        <v>262</v>
      </c>
      <c r="D47" s="395" t="s">
        <v>323</v>
      </c>
      <c r="E47" s="112" t="s">
        <v>161</v>
      </c>
      <c r="F47" s="384" t="s">
        <v>261</v>
      </c>
      <c r="G47" s="416">
        <v>2</v>
      </c>
      <c r="H47" s="111">
        <v>12.8</v>
      </c>
      <c r="I47" s="145">
        <f>$G$47*H47</f>
        <v>25.6</v>
      </c>
      <c r="J47" s="254">
        <f>AVERAGE(I47:I49)</f>
        <v>29.193333333333332</v>
      </c>
      <c r="K47" s="225" t="s">
        <v>115</v>
      </c>
      <c r="L47" s="230"/>
      <c r="M47" s="229">
        <f>J47</f>
        <v>29.193333333333332</v>
      </c>
      <c r="N47" s="230"/>
    </row>
    <row r="48" spans="1:14" x14ac:dyDescent="0.25">
      <c r="A48" s="311"/>
      <c r="B48" s="209"/>
      <c r="C48" s="399"/>
      <c r="D48" s="396"/>
      <c r="E48" s="110" t="s">
        <v>260</v>
      </c>
      <c r="F48" s="385"/>
      <c r="G48" s="417"/>
      <c r="H48" s="139">
        <v>13.99</v>
      </c>
      <c r="I48" s="138">
        <f>$G$47*H48</f>
        <v>27.98</v>
      </c>
      <c r="J48" s="238"/>
      <c r="K48" s="227"/>
      <c r="L48" s="231"/>
      <c r="M48" s="227"/>
      <c r="N48" s="231"/>
    </row>
    <row r="49" spans="1:14" ht="15.75" thickBot="1" x14ac:dyDescent="0.3">
      <c r="A49" s="311"/>
      <c r="B49" s="209"/>
      <c r="C49" s="400"/>
      <c r="D49" s="397"/>
      <c r="E49" s="109" t="s">
        <v>131</v>
      </c>
      <c r="F49" s="386"/>
      <c r="G49" s="418"/>
      <c r="H49" s="108">
        <v>17</v>
      </c>
      <c r="I49" s="146">
        <f>$G$47*H49</f>
        <v>34</v>
      </c>
      <c r="J49" s="239"/>
      <c r="K49" s="227"/>
      <c r="L49" s="231"/>
      <c r="M49" s="227"/>
      <c r="N49" s="231"/>
    </row>
    <row r="50" spans="1:14" x14ac:dyDescent="0.25">
      <c r="A50" s="311"/>
      <c r="B50" s="219">
        <v>16</v>
      </c>
      <c r="C50" s="398" t="s">
        <v>259</v>
      </c>
      <c r="D50" s="411" t="s">
        <v>322</v>
      </c>
      <c r="E50" s="112" t="s">
        <v>161</v>
      </c>
      <c r="F50" s="384" t="s">
        <v>110</v>
      </c>
      <c r="G50" s="416">
        <v>2</v>
      </c>
      <c r="H50" s="111">
        <v>3.8</v>
      </c>
      <c r="I50" s="145">
        <f>$G$50*H50</f>
        <v>7.6</v>
      </c>
      <c r="J50" s="254">
        <f>AVERAGE(I50:I52)</f>
        <v>7.8999999999999995</v>
      </c>
      <c r="K50" s="225" t="s">
        <v>115</v>
      </c>
      <c r="L50" s="230"/>
      <c r="M50" s="229">
        <f>J50</f>
        <v>7.8999999999999995</v>
      </c>
      <c r="N50" s="230"/>
    </row>
    <row r="51" spans="1:14" x14ac:dyDescent="0.25">
      <c r="A51" s="311"/>
      <c r="B51" s="220"/>
      <c r="C51" s="399"/>
      <c r="D51" s="412"/>
      <c r="E51" s="110" t="s">
        <v>131</v>
      </c>
      <c r="F51" s="385"/>
      <c r="G51" s="417"/>
      <c r="H51" s="139">
        <v>3.8</v>
      </c>
      <c r="I51" s="138">
        <f>$G$50*H51</f>
        <v>7.6</v>
      </c>
      <c r="J51" s="238"/>
      <c r="K51" s="227"/>
      <c r="L51" s="231"/>
      <c r="M51" s="227"/>
      <c r="N51" s="231"/>
    </row>
    <row r="52" spans="1:14" ht="15.75" thickBot="1" x14ac:dyDescent="0.3">
      <c r="A52" s="311"/>
      <c r="B52" s="221"/>
      <c r="C52" s="400"/>
      <c r="D52" s="413"/>
      <c r="E52" s="109" t="s">
        <v>154</v>
      </c>
      <c r="F52" s="386"/>
      <c r="G52" s="418"/>
      <c r="H52" s="108">
        <v>4.25</v>
      </c>
      <c r="I52" s="146">
        <f>$G$50*H52</f>
        <v>8.5</v>
      </c>
      <c r="J52" s="239"/>
      <c r="K52" s="227"/>
      <c r="L52" s="231"/>
      <c r="M52" s="227"/>
      <c r="N52" s="231"/>
    </row>
    <row r="53" spans="1:14" x14ac:dyDescent="0.25">
      <c r="A53" s="311"/>
      <c r="B53" s="219">
        <v>17</v>
      </c>
      <c r="C53" s="398" t="s">
        <v>258</v>
      </c>
      <c r="D53" s="395" t="s">
        <v>321</v>
      </c>
      <c r="E53" s="112" t="s">
        <v>196</v>
      </c>
      <c r="F53" s="384" t="s">
        <v>130</v>
      </c>
      <c r="G53" s="416">
        <v>2</v>
      </c>
      <c r="H53" s="111">
        <v>2.84</v>
      </c>
      <c r="I53" s="145">
        <f>$G$53*H53</f>
        <v>5.68</v>
      </c>
      <c r="J53" s="254">
        <f>AVERAGE(I53:I55)</f>
        <v>6.293333333333333</v>
      </c>
      <c r="K53" s="225" t="s">
        <v>115</v>
      </c>
      <c r="L53" s="230"/>
      <c r="M53" s="229">
        <f>J53</f>
        <v>6.293333333333333</v>
      </c>
      <c r="N53" s="230"/>
    </row>
    <row r="54" spans="1:14" x14ac:dyDescent="0.25">
      <c r="A54" s="311"/>
      <c r="B54" s="220"/>
      <c r="C54" s="399"/>
      <c r="D54" s="396"/>
      <c r="E54" s="110" t="s">
        <v>107</v>
      </c>
      <c r="F54" s="385"/>
      <c r="G54" s="417"/>
      <c r="H54" s="139">
        <v>2.85</v>
      </c>
      <c r="I54" s="138">
        <f>$G$53*H54</f>
        <v>5.7</v>
      </c>
      <c r="J54" s="238"/>
      <c r="K54" s="227"/>
      <c r="L54" s="231"/>
      <c r="M54" s="227"/>
      <c r="N54" s="231"/>
    </row>
    <row r="55" spans="1:14" ht="15.75" thickBot="1" x14ac:dyDescent="0.3">
      <c r="A55" s="311"/>
      <c r="B55" s="221"/>
      <c r="C55" s="400"/>
      <c r="D55" s="397"/>
      <c r="E55" s="109" t="s">
        <v>161</v>
      </c>
      <c r="F55" s="386"/>
      <c r="G55" s="418"/>
      <c r="H55" s="108">
        <v>3.75</v>
      </c>
      <c r="I55" s="143">
        <f>$G$53*H55</f>
        <v>7.5</v>
      </c>
      <c r="J55" s="239"/>
      <c r="K55" s="227"/>
      <c r="L55" s="231"/>
      <c r="M55" s="227"/>
      <c r="N55" s="231"/>
    </row>
    <row r="56" spans="1:14" x14ac:dyDescent="0.25">
      <c r="A56" s="311"/>
      <c r="B56" s="219">
        <v>18</v>
      </c>
      <c r="C56" s="398" t="s">
        <v>257</v>
      </c>
      <c r="D56" s="395" t="s">
        <v>320</v>
      </c>
      <c r="E56" s="112" t="s">
        <v>131</v>
      </c>
      <c r="F56" s="384" t="s">
        <v>256</v>
      </c>
      <c r="G56" s="416">
        <v>1</v>
      </c>
      <c r="H56" s="111">
        <v>10.99</v>
      </c>
      <c r="I56" s="145">
        <f>$G$56*H56</f>
        <v>10.99</v>
      </c>
      <c r="J56" s="254">
        <f>AVERAGE(I56:I58)</f>
        <v>13.959999999999999</v>
      </c>
      <c r="K56" s="225" t="s">
        <v>115</v>
      </c>
      <c r="L56" s="230"/>
      <c r="M56" s="229">
        <f>J56</f>
        <v>13.959999999999999</v>
      </c>
      <c r="N56" s="230"/>
    </row>
    <row r="57" spans="1:14" x14ac:dyDescent="0.25">
      <c r="A57" s="311"/>
      <c r="B57" s="220"/>
      <c r="C57" s="399"/>
      <c r="D57" s="396"/>
      <c r="E57" s="110" t="s">
        <v>212</v>
      </c>
      <c r="F57" s="385"/>
      <c r="G57" s="417"/>
      <c r="H57" s="139">
        <v>13.99</v>
      </c>
      <c r="I57" s="138">
        <f>$G$56*H57</f>
        <v>13.99</v>
      </c>
      <c r="J57" s="238"/>
      <c r="K57" s="227"/>
      <c r="L57" s="231"/>
      <c r="M57" s="227"/>
      <c r="N57" s="231"/>
    </row>
    <row r="58" spans="1:14" ht="15.75" thickBot="1" x14ac:dyDescent="0.3">
      <c r="A58" s="311"/>
      <c r="B58" s="221"/>
      <c r="C58" s="400"/>
      <c r="D58" s="397"/>
      <c r="E58" s="109" t="s">
        <v>135</v>
      </c>
      <c r="F58" s="386"/>
      <c r="G58" s="418"/>
      <c r="H58" s="108">
        <v>16.899999999999999</v>
      </c>
      <c r="I58" s="146">
        <f>$G$56*H58</f>
        <v>16.899999999999999</v>
      </c>
      <c r="J58" s="239"/>
      <c r="K58" s="227"/>
      <c r="L58" s="231"/>
      <c r="M58" s="227"/>
      <c r="N58" s="231"/>
    </row>
    <row r="59" spans="1:14" x14ac:dyDescent="0.25">
      <c r="A59" s="311"/>
      <c r="B59" s="219">
        <v>19</v>
      </c>
      <c r="C59" s="398" t="s">
        <v>255</v>
      </c>
      <c r="D59" s="395" t="s">
        <v>320</v>
      </c>
      <c r="E59" s="112" t="s">
        <v>212</v>
      </c>
      <c r="F59" s="384" t="s">
        <v>110</v>
      </c>
      <c r="G59" s="416">
        <v>5</v>
      </c>
      <c r="H59" s="111">
        <v>1.49</v>
      </c>
      <c r="I59" s="145">
        <f>$G$59*H59</f>
        <v>7.45</v>
      </c>
      <c r="J59" s="254">
        <f>AVERAGE(I59:I61)</f>
        <v>9.3833333333333329</v>
      </c>
      <c r="K59" s="225" t="s">
        <v>115</v>
      </c>
      <c r="L59" s="230"/>
      <c r="M59" s="229">
        <f>J59</f>
        <v>9.3833333333333329</v>
      </c>
      <c r="N59" s="230"/>
    </row>
    <row r="60" spans="1:14" x14ac:dyDescent="0.25">
      <c r="A60" s="311"/>
      <c r="B60" s="220"/>
      <c r="C60" s="399"/>
      <c r="D60" s="396"/>
      <c r="E60" s="110" t="s">
        <v>116</v>
      </c>
      <c r="F60" s="385"/>
      <c r="G60" s="417"/>
      <c r="H60" s="139">
        <v>1.99</v>
      </c>
      <c r="I60" s="138">
        <f>$G$59*H60</f>
        <v>9.9499999999999993</v>
      </c>
      <c r="J60" s="238"/>
      <c r="K60" s="227"/>
      <c r="L60" s="231"/>
      <c r="M60" s="227"/>
      <c r="N60" s="231"/>
    </row>
    <row r="61" spans="1:14" ht="15.75" thickBot="1" x14ac:dyDescent="0.3">
      <c r="A61" s="311"/>
      <c r="B61" s="221"/>
      <c r="C61" s="400"/>
      <c r="D61" s="397"/>
      <c r="E61" s="109" t="s">
        <v>161</v>
      </c>
      <c r="F61" s="386"/>
      <c r="G61" s="418"/>
      <c r="H61" s="108">
        <v>2.15</v>
      </c>
      <c r="I61" s="146">
        <f>$G$59*H61</f>
        <v>10.75</v>
      </c>
      <c r="J61" s="239"/>
      <c r="K61" s="278"/>
      <c r="L61" s="279"/>
      <c r="M61" s="278"/>
      <c r="N61" s="279"/>
    </row>
    <row r="62" spans="1:14" x14ac:dyDescent="0.25">
      <c r="A62" s="82"/>
      <c r="B62" s="97"/>
      <c r="C62" s="97"/>
      <c r="D62" s="97"/>
      <c r="E62" s="97"/>
      <c r="F62" s="97"/>
      <c r="G62" s="117"/>
      <c r="H62" s="117"/>
      <c r="I62" s="117"/>
      <c r="J62" s="116"/>
      <c r="K62" s="97"/>
      <c r="L62" s="97"/>
      <c r="M62" s="420">
        <f>SUM(M5:N61)</f>
        <v>732.05666666666662</v>
      </c>
      <c r="N62" s="327"/>
    </row>
    <row r="63" spans="1:14" ht="15.75" thickBot="1" x14ac:dyDescent="0.3">
      <c r="A63" s="82"/>
      <c r="B63" s="97"/>
      <c r="C63" s="97"/>
      <c r="D63" s="97"/>
      <c r="E63" s="97"/>
      <c r="F63" s="97"/>
      <c r="G63" s="117"/>
      <c r="H63" s="117"/>
      <c r="I63" s="117"/>
      <c r="J63" s="116"/>
      <c r="K63" s="97"/>
      <c r="L63" s="97"/>
      <c r="M63" s="283"/>
      <c r="N63" s="284"/>
    </row>
    <row r="64" spans="1:14" x14ac:dyDescent="0.25">
      <c r="A64" s="82"/>
      <c r="B64" s="97"/>
      <c r="C64" s="97"/>
      <c r="D64" s="97"/>
      <c r="E64" s="97"/>
      <c r="F64" s="97"/>
      <c r="G64" s="117"/>
      <c r="H64" s="117"/>
      <c r="I64" s="117"/>
      <c r="J64" s="116"/>
      <c r="K64" s="97"/>
      <c r="L64" s="97"/>
      <c r="M64" s="94"/>
      <c r="N64" s="94"/>
    </row>
    <row r="65" spans="1:20" x14ac:dyDescent="0.25">
      <c r="A65" s="82"/>
      <c r="B65" s="97"/>
      <c r="C65" s="97"/>
      <c r="D65" s="97"/>
      <c r="E65" s="97"/>
      <c r="F65" s="97"/>
      <c r="G65" s="117"/>
      <c r="H65" s="117"/>
      <c r="I65" s="117"/>
      <c r="J65" s="116"/>
      <c r="K65" s="97"/>
      <c r="L65" s="97"/>
      <c r="M65" s="94"/>
      <c r="N65" s="94"/>
    </row>
    <row r="66" spans="1:20" x14ac:dyDescent="0.25">
      <c r="A66" s="82"/>
      <c r="B66" s="97"/>
      <c r="C66" s="97"/>
      <c r="D66" s="97"/>
      <c r="E66" s="97"/>
      <c r="F66" s="97"/>
      <c r="G66" s="117"/>
      <c r="H66" s="117"/>
      <c r="I66" s="117"/>
      <c r="J66" s="116"/>
      <c r="K66" s="97"/>
      <c r="L66" s="97"/>
      <c r="M66" s="94"/>
      <c r="N66" s="94"/>
    </row>
    <row r="67" spans="1:20" x14ac:dyDescent="0.25">
      <c r="A67" s="82"/>
      <c r="B67" s="97"/>
      <c r="C67" s="97"/>
      <c r="D67" s="97"/>
      <c r="E67" s="97"/>
      <c r="F67" s="97"/>
      <c r="G67" s="117"/>
      <c r="H67" s="117"/>
      <c r="I67" s="117"/>
      <c r="J67" s="116"/>
      <c r="K67" s="97"/>
      <c r="L67" s="97"/>
    </row>
    <row r="68" spans="1:20" ht="15.75" thickBot="1" x14ac:dyDescent="0.3">
      <c r="B68" s="97"/>
      <c r="C68" s="97"/>
      <c r="D68" s="97"/>
      <c r="E68" s="83"/>
      <c r="F68" s="83"/>
      <c r="G68" s="83"/>
      <c r="H68" s="83"/>
      <c r="I68" s="83"/>
      <c r="J68" s="115"/>
    </row>
    <row r="69" spans="1:20" ht="16.5" thickBot="1" x14ac:dyDescent="0.3">
      <c r="B69" s="370" t="s">
        <v>319</v>
      </c>
      <c r="C69" s="371"/>
      <c r="D69" s="371"/>
      <c r="E69" s="371"/>
      <c r="F69" s="371"/>
      <c r="G69" s="371"/>
      <c r="H69" s="371"/>
      <c r="I69" s="371"/>
      <c r="J69" s="371"/>
      <c r="K69" s="371"/>
      <c r="L69" s="372"/>
      <c r="N69" s="312" t="s">
        <v>151</v>
      </c>
      <c r="O69" s="313"/>
      <c r="P69" s="313"/>
      <c r="Q69" s="314"/>
      <c r="S69" s="315" t="s">
        <v>150</v>
      </c>
      <c r="T69" s="316"/>
    </row>
    <row r="70" spans="1:20" ht="39" thickBot="1" x14ac:dyDescent="0.3">
      <c r="B70" s="114" t="s">
        <v>149</v>
      </c>
      <c r="C70" s="106" t="s">
        <v>148</v>
      </c>
      <c r="D70" s="105" t="s">
        <v>248</v>
      </c>
      <c r="E70" s="105" t="s">
        <v>146</v>
      </c>
      <c r="F70" s="113" t="s">
        <v>307</v>
      </c>
      <c r="G70" s="113" t="s">
        <v>306</v>
      </c>
      <c r="H70" s="113" t="s">
        <v>143</v>
      </c>
      <c r="I70" s="113" t="s">
        <v>142</v>
      </c>
      <c r="J70" s="76" t="s">
        <v>120</v>
      </c>
      <c r="K70" s="240" t="s">
        <v>119</v>
      </c>
      <c r="L70" s="242"/>
      <c r="N70" s="85" t="s">
        <v>141</v>
      </c>
      <c r="O70" s="86" t="s">
        <v>140</v>
      </c>
      <c r="P70" s="85" t="s">
        <v>139</v>
      </c>
      <c r="Q70" s="85" t="s">
        <v>138</v>
      </c>
      <c r="S70" s="75" t="s">
        <v>118</v>
      </c>
      <c r="T70" s="84" t="s">
        <v>138</v>
      </c>
    </row>
    <row r="71" spans="1:20" x14ac:dyDescent="0.25">
      <c r="B71" s="219">
        <v>20</v>
      </c>
      <c r="C71" s="398" t="s">
        <v>254</v>
      </c>
      <c r="D71" s="395" t="s">
        <v>318</v>
      </c>
      <c r="E71" s="112" t="s">
        <v>177</v>
      </c>
      <c r="F71" s="384" t="s">
        <v>110</v>
      </c>
      <c r="G71" s="416">
        <v>1</v>
      </c>
      <c r="H71" s="111">
        <v>10.3</v>
      </c>
      <c r="I71" s="145">
        <f>$G$71*H71</f>
        <v>10.3</v>
      </c>
      <c r="J71" s="254">
        <f>AVERAGE(I71:I73)</f>
        <v>10.63</v>
      </c>
      <c r="K71" s="225" t="s">
        <v>163</v>
      </c>
      <c r="L71" s="230"/>
      <c r="N71" s="291" t="s">
        <v>150</v>
      </c>
      <c r="O71" s="292"/>
      <c r="P71" s="292"/>
      <c r="Q71" s="293"/>
      <c r="S71" s="308">
        <f>(J71*8)/24</f>
        <v>3.5433333333333334</v>
      </c>
      <c r="T71" s="310">
        <f>S71</f>
        <v>3.5433333333333334</v>
      </c>
    </row>
    <row r="72" spans="1:20" x14ac:dyDescent="0.25">
      <c r="B72" s="220"/>
      <c r="C72" s="399"/>
      <c r="D72" s="396"/>
      <c r="E72" s="110" t="s">
        <v>111</v>
      </c>
      <c r="F72" s="385"/>
      <c r="G72" s="417"/>
      <c r="H72" s="139">
        <v>11.29</v>
      </c>
      <c r="I72" s="138">
        <f>$G$71*H72</f>
        <v>11.29</v>
      </c>
      <c r="J72" s="238"/>
      <c r="K72" s="227"/>
      <c r="L72" s="231"/>
      <c r="N72" s="294"/>
      <c r="O72" s="295"/>
      <c r="P72" s="295"/>
      <c r="Q72" s="296"/>
      <c r="S72" s="309"/>
      <c r="T72" s="311"/>
    </row>
    <row r="73" spans="1:20" ht="15.75" thickBot="1" x14ac:dyDescent="0.3">
      <c r="B73" s="221"/>
      <c r="C73" s="400"/>
      <c r="D73" s="397"/>
      <c r="E73" s="109" t="s">
        <v>122</v>
      </c>
      <c r="F73" s="386"/>
      <c r="G73" s="418"/>
      <c r="H73" s="108">
        <v>10.3</v>
      </c>
      <c r="I73" s="146">
        <f>$G$71*H73</f>
        <v>10.3</v>
      </c>
      <c r="J73" s="239"/>
      <c r="K73" s="227"/>
      <c r="L73" s="231"/>
      <c r="N73" s="294"/>
      <c r="O73" s="295"/>
      <c r="P73" s="295"/>
      <c r="Q73" s="296"/>
      <c r="S73" s="309"/>
      <c r="T73" s="311"/>
    </row>
    <row r="74" spans="1:20" x14ac:dyDescent="0.25">
      <c r="B74" s="219">
        <v>21</v>
      </c>
      <c r="C74" s="392" t="s">
        <v>253</v>
      </c>
      <c r="D74" s="395" t="s">
        <v>318</v>
      </c>
      <c r="E74" s="112" t="s">
        <v>252</v>
      </c>
      <c r="F74" s="384" t="s">
        <v>110</v>
      </c>
      <c r="G74" s="416">
        <v>1</v>
      </c>
      <c r="H74" s="111">
        <v>9.9</v>
      </c>
      <c r="I74" s="145">
        <f>$G$74*H74</f>
        <v>9.9</v>
      </c>
      <c r="J74" s="254">
        <f>AVERAGE(I74:I76)</f>
        <v>12.043333333333335</v>
      </c>
      <c r="K74" s="225" t="s">
        <v>163</v>
      </c>
      <c r="L74" s="230"/>
      <c r="N74" s="291" t="s">
        <v>150</v>
      </c>
      <c r="O74" s="292"/>
      <c r="P74" s="292"/>
      <c r="Q74" s="293"/>
      <c r="S74" s="308">
        <f>(J74*8)/24</f>
        <v>4.0144444444444449</v>
      </c>
      <c r="T74" s="310">
        <f>S74</f>
        <v>4.0144444444444449</v>
      </c>
    </row>
    <row r="75" spans="1:20" x14ac:dyDescent="0.25">
      <c r="B75" s="220"/>
      <c r="C75" s="393"/>
      <c r="D75" s="396"/>
      <c r="E75" s="110" t="s">
        <v>111</v>
      </c>
      <c r="F75" s="385"/>
      <c r="G75" s="417"/>
      <c r="H75" s="139">
        <v>11.33</v>
      </c>
      <c r="I75" s="138">
        <f>$G$74*H75</f>
        <v>11.33</v>
      </c>
      <c r="J75" s="238"/>
      <c r="K75" s="227"/>
      <c r="L75" s="231"/>
      <c r="N75" s="294"/>
      <c r="O75" s="295"/>
      <c r="P75" s="295"/>
      <c r="Q75" s="296"/>
      <c r="S75" s="309"/>
      <c r="T75" s="311"/>
    </row>
    <row r="76" spans="1:20" ht="15.75" thickBot="1" x14ac:dyDescent="0.3">
      <c r="B76" s="221"/>
      <c r="C76" s="394"/>
      <c r="D76" s="397"/>
      <c r="E76" s="109" t="s">
        <v>131</v>
      </c>
      <c r="F76" s="386"/>
      <c r="G76" s="418"/>
      <c r="H76" s="108">
        <v>14.9</v>
      </c>
      <c r="I76" s="146">
        <f>$G$74*H76</f>
        <v>14.9</v>
      </c>
      <c r="J76" s="239"/>
      <c r="K76" s="227"/>
      <c r="L76" s="231"/>
      <c r="N76" s="294"/>
      <c r="O76" s="295"/>
      <c r="P76" s="295"/>
      <c r="Q76" s="296"/>
      <c r="S76" s="309"/>
      <c r="T76" s="311"/>
    </row>
    <row r="77" spans="1:20" x14ac:dyDescent="0.25">
      <c r="B77" s="219">
        <v>22</v>
      </c>
      <c r="C77" s="414" t="s">
        <v>342</v>
      </c>
      <c r="D77" s="395" t="s">
        <v>318</v>
      </c>
      <c r="E77" s="112" t="s">
        <v>135</v>
      </c>
      <c r="F77" s="384" t="s">
        <v>110</v>
      </c>
      <c r="G77" s="416">
        <v>1</v>
      </c>
      <c r="H77" s="111">
        <v>41.9</v>
      </c>
      <c r="I77" s="145">
        <f>$G$77*H77</f>
        <v>41.9</v>
      </c>
      <c r="J77" s="254">
        <f>AVERAGE(I77:I79)</f>
        <v>43.836666666666666</v>
      </c>
      <c r="K77" s="225" t="s">
        <v>136</v>
      </c>
      <c r="L77" s="230"/>
      <c r="N77" s="291" t="s">
        <v>150</v>
      </c>
      <c r="O77" s="292"/>
      <c r="P77" s="292"/>
      <c r="Q77" s="293"/>
      <c r="S77" s="308">
        <f>J77/24</f>
        <v>1.8265277777777778</v>
      </c>
      <c r="T77" s="310">
        <f>S77</f>
        <v>1.8265277777777778</v>
      </c>
    </row>
    <row r="78" spans="1:20" x14ac:dyDescent="0.25">
      <c r="B78" s="220"/>
      <c r="C78" s="399"/>
      <c r="D78" s="396"/>
      <c r="E78" s="110" t="s">
        <v>111</v>
      </c>
      <c r="F78" s="385"/>
      <c r="G78" s="417"/>
      <c r="H78" s="139">
        <v>43.24</v>
      </c>
      <c r="I78" s="138">
        <f>$G$77*H78</f>
        <v>43.24</v>
      </c>
      <c r="J78" s="238"/>
      <c r="K78" s="227"/>
      <c r="L78" s="231"/>
      <c r="N78" s="294"/>
      <c r="O78" s="295"/>
      <c r="P78" s="295"/>
      <c r="Q78" s="296"/>
      <c r="S78" s="309"/>
      <c r="T78" s="311"/>
    </row>
    <row r="79" spans="1:20" ht="15" customHeight="1" thickBot="1" x14ac:dyDescent="0.3">
      <c r="B79" s="221"/>
      <c r="C79" s="400"/>
      <c r="D79" s="397"/>
      <c r="E79" s="109" t="s">
        <v>131</v>
      </c>
      <c r="F79" s="386"/>
      <c r="G79" s="418"/>
      <c r="H79" s="108">
        <v>46.37</v>
      </c>
      <c r="I79" s="146">
        <f>$G$77*H79</f>
        <v>46.37</v>
      </c>
      <c r="J79" s="239"/>
      <c r="K79" s="227"/>
      <c r="L79" s="231"/>
      <c r="N79" s="294"/>
      <c r="O79" s="295"/>
      <c r="P79" s="295"/>
      <c r="Q79" s="296"/>
      <c r="S79" s="309"/>
      <c r="T79" s="311"/>
    </row>
    <row r="80" spans="1:20" x14ac:dyDescent="0.25">
      <c r="B80" s="219">
        <v>23</v>
      </c>
      <c r="C80" s="414" t="s">
        <v>251</v>
      </c>
      <c r="D80" s="395" t="s">
        <v>318</v>
      </c>
      <c r="E80" s="112" t="s">
        <v>250</v>
      </c>
      <c r="F80" s="384" t="s">
        <v>110</v>
      </c>
      <c r="G80" s="416">
        <v>1</v>
      </c>
      <c r="H80" s="111">
        <v>24.4</v>
      </c>
      <c r="I80" s="145">
        <f>$G$80*H80</f>
        <v>24.4</v>
      </c>
      <c r="J80" s="254">
        <f>AVERAGE(I80:I82)</f>
        <v>31.669999999999998</v>
      </c>
      <c r="K80" s="225" t="s">
        <v>136</v>
      </c>
      <c r="L80" s="230"/>
      <c r="N80" s="291" t="s">
        <v>150</v>
      </c>
      <c r="O80" s="292"/>
      <c r="P80" s="292"/>
      <c r="Q80" s="293"/>
      <c r="S80" s="308">
        <f>J80/24</f>
        <v>1.3195833333333333</v>
      </c>
      <c r="T80" s="310">
        <f>S80</f>
        <v>1.3195833333333333</v>
      </c>
    </row>
    <row r="81" spans="2:20" x14ac:dyDescent="0.25">
      <c r="B81" s="220"/>
      <c r="C81" s="399"/>
      <c r="D81" s="396"/>
      <c r="E81" s="110" t="s">
        <v>196</v>
      </c>
      <c r="F81" s="385"/>
      <c r="G81" s="417"/>
      <c r="H81" s="139">
        <v>34.71</v>
      </c>
      <c r="I81" s="138">
        <f>$G$80*H81</f>
        <v>34.71</v>
      </c>
      <c r="J81" s="238"/>
      <c r="K81" s="227"/>
      <c r="L81" s="231"/>
      <c r="N81" s="294"/>
      <c r="O81" s="295"/>
      <c r="P81" s="295"/>
      <c r="Q81" s="296"/>
      <c r="S81" s="309"/>
      <c r="T81" s="311"/>
    </row>
    <row r="82" spans="2:20" ht="15.75" thickBot="1" x14ac:dyDescent="0.3">
      <c r="B82" s="221"/>
      <c r="C82" s="408"/>
      <c r="D82" s="410"/>
      <c r="E82" s="127" t="s">
        <v>131</v>
      </c>
      <c r="F82" s="385"/>
      <c r="G82" s="417"/>
      <c r="H82" s="144">
        <v>35.9</v>
      </c>
      <c r="I82" s="143">
        <f>$G$80*H82</f>
        <v>35.9</v>
      </c>
      <c r="J82" s="255"/>
      <c r="K82" s="278"/>
      <c r="L82" s="279"/>
      <c r="N82" s="297"/>
      <c r="O82" s="298"/>
      <c r="P82" s="298"/>
      <c r="Q82" s="299"/>
      <c r="S82" s="329"/>
      <c r="T82" s="330"/>
    </row>
    <row r="83" spans="2:20" x14ac:dyDescent="0.25">
      <c r="B83" s="219">
        <v>24</v>
      </c>
      <c r="C83" s="425" t="s">
        <v>249</v>
      </c>
      <c r="D83" s="401" t="s">
        <v>321</v>
      </c>
      <c r="E83" s="142" t="s">
        <v>131</v>
      </c>
      <c r="F83" s="403" t="s">
        <v>130</v>
      </c>
      <c r="G83" s="423">
        <v>2</v>
      </c>
      <c r="H83" s="141">
        <v>2.99</v>
      </c>
      <c r="I83" s="140">
        <f>$G$83*H83</f>
        <v>5.98</v>
      </c>
      <c r="J83" s="254">
        <f>AVERAGE(I83:I85)</f>
        <v>6.5666666666666664</v>
      </c>
      <c r="K83" s="225" t="s">
        <v>115</v>
      </c>
      <c r="L83" s="230"/>
      <c r="N83" s="291" t="s">
        <v>150</v>
      </c>
      <c r="O83" s="292"/>
      <c r="P83" s="292"/>
      <c r="Q83" s="293"/>
      <c r="S83" s="308">
        <f>J83</f>
        <v>6.5666666666666664</v>
      </c>
      <c r="T83" s="310">
        <f>S83</f>
        <v>6.5666666666666664</v>
      </c>
    </row>
    <row r="84" spans="2:20" x14ac:dyDescent="0.25">
      <c r="B84" s="220"/>
      <c r="C84" s="426"/>
      <c r="D84" s="396"/>
      <c r="E84" s="110" t="s">
        <v>200</v>
      </c>
      <c r="F84" s="385"/>
      <c r="G84" s="417"/>
      <c r="H84" s="139">
        <v>3.29</v>
      </c>
      <c r="I84" s="138">
        <f>$G$83*H84</f>
        <v>6.58</v>
      </c>
      <c r="J84" s="238"/>
      <c r="K84" s="227"/>
      <c r="L84" s="231"/>
      <c r="N84" s="294"/>
      <c r="O84" s="295"/>
      <c r="P84" s="295"/>
      <c r="Q84" s="296"/>
      <c r="S84" s="309"/>
      <c r="T84" s="311"/>
    </row>
    <row r="85" spans="2:20" ht="15.75" thickBot="1" x14ac:dyDescent="0.3">
      <c r="B85" s="221"/>
      <c r="C85" s="427"/>
      <c r="D85" s="402"/>
      <c r="E85" s="137" t="s">
        <v>107</v>
      </c>
      <c r="F85" s="404"/>
      <c r="G85" s="424"/>
      <c r="H85" s="136">
        <v>3.57</v>
      </c>
      <c r="I85" s="135">
        <f>$G$83*H85</f>
        <v>7.14</v>
      </c>
      <c r="J85" s="239"/>
      <c r="K85" s="278"/>
      <c r="L85" s="279"/>
      <c r="N85" s="297"/>
      <c r="O85" s="298"/>
      <c r="P85" s="298"/>
      <c r="Q85" s="299"/>
      <c r="S85" s="329"/>
      <c r="T85" s="330"/>
    </row>
    <row r="86" spans="2:20" x14ac:dyDescent="0.25">
      <c r="T86" s="421">
        <f>SUM(T71:T85)</f>
        <v>17.270555555555557</v>
      </c>
    </row>
    <row r="87" spans="2:20" ht="15.75" thickBot="1" x14ac:dyDescent="0.3">
      <c r="T87" s="422"/>
    </row>
    <row r="88" spans="2:20" ht="15.75" customHeight="1" thickBot="1" x14ac:dyDescent="0.3">
      <c r="B88" s="370" t="s">
        <v>341</v>
      </c>
      <c r="C88" s="371"/>
      <c r="D88" s="371"/>
      <c r="E88" s="371"/>
      <c r="F88" s="371"/>
      <c r="G88" s="371"/>
      <c r="H88" s="371"/>
      <c r="I88" s="371"/>
      <c r="J88" s="371"/>
      <c r="K88" s="372"/>
      <c r="L88" s="126"/>
      <c r="M88" s="126"/>
      <c r="T88" s="94"/>
    </row>
    <row r="89" spans="2:20" ht="45.75" customHeight="1" thickBot="1" x14ac:dyDescent="0.3">
      <c r="B89" s="107" t="s">
        <v>149</v>
      </c>
      <c r="C89" s="106" t="s">
        <v>148</v>
      </c>
      <c r="D89" s="105" t="s">
        <v>248</v>
      </c>
      <c r="E89" s="104" t="s">
        <v>145</v>
      </c>
      <c r="F89" s="375" t="s">
        <v>247</v>
      </c>
      <c r="G89" s="376"/>
      <c r="H89" s="375" t="s">
        <v>142</v>
      </c>
      <c r="I89" s="377"/>
      <c r="J89" s="240" t="s">
        <v>118</v>
      </c>
      <c r="K89" s="242"/>
      <c r="R89" s="94"/>
    </row>
    <row r="90" spans="2:20" x14ac:dyDescent="0.25">
      <c r="B90" s="209">
        <v>1</v>
      </c>
      <c r="C90" s="236" t="s">
        <v>246</v>
      </c>
      <c r="D90" s="236" t="s">
        <v>321</v>
      </c>
      <c r="E90" s="217" t="s">
        <v>130</v>
      </c>
      <c r="F90" s="378">
        <f>41.98*1.10386613</f>
        <v>46.340300137399993</v>
      </c>
      <c r="G90" s="379"/>
      <c r="H90" s="378">
        <f>F90*2</f>
        <v>92.680600274799986</v>
      </c>
      <c r="I90" s="379"/>
      <c r="J90" s="373">
        <f>H90/6</f>
        <v>15.446766712466664</v>
      </c>
      <c r="K90" s="230"/>
      <c r="Q90" s="94"/>
    </row>
    <row r="91" spans="2:20" x14ac:dyDescent="0.25">
      <c r="B91" s="209"/>
      <c r="C91" s="211"/>
      <c r="D91" s="211"/>
      <c r="E91" s="217"/>
      <c r="F91" s="380"/>
      <c r="G91" s="381"/>
      <c r="H91" s="380"/>
      <c r="I91" s="381"/>
      <c r="J91" s="227"/>
      <c r="K91" s="231"/>
      <c r="Q91" s="94"/>
    </row>
    <row r="92" spans="2:20" ht="15.75" thickBot="1" x14ac:dyDescent="0.3">
      <c r="B92" s="209"/>
      <c r="C92" s="212"/>
      <c r="D92" s="212"/>
      <c r="E92" s="218"/>
      <c r="F92" s="382"/>
      <c r="G92" s="383"/>
      <c r="H92" s="382"/>
      <c r="I92" s="383"/>
      <c r="J92" s="227"/>
      <c r="K92" s="231"/>
      <c r="Q92" s="94"/>
    </row>
    <row r="93" spans="2:20" x14ac:dyDescent="0.25">
      <c r="B93" s="358">
        <v>2</v>
      </c>
      <c r="C93" s="251" t="s">
        <v>245</v>
      </c>
      <c r="D93" s="251" t="s">
        <v>313</v>
      </c>
      <c r="E93" s="216" t="s">
        <v>110</v>
      </c>
      <c r="F93" s="378">
        <f>18*1.10386613</f>
        <v>19.869590339999998</v>
      </c>
      <c r="G93" s="379"/>
      <c r="H93" s="378">
        <f>F93*4</f>
        <v>79.478361359999994</v>
      </c>
      <c r="I93" s="379"/>
      <c r="J93" s="373">
        <f>H93/6</f>
        <v>13.24639356</v>
      </c>
      <c r="K93" s="230"/>
      <c r="Q93" s="94"/>
    </row>
    <row r="94" spans="2:20" x14ac:dyDescent="0.25">
      <c r="B94" s="209"/>
      <c r="C94" s="211"/>
      <c r="D94" s="211"/>
      <c r="E94" s="217"/>
      <c r="F94" s="380"/>
      <c r="G94" s="381"/>
      <c r="H94" s="380"/>
      <c r="I94" s="381"/>
      <c r="J94" s="227"/>
      <c r="K94" s="231"/>
      <c r="Q94" s="94"/>
    </row>
    <row r="95" spans="2:20" ht="15.75" thickBot="1" x14ac:dyDescent="0.3">
      <c r="B95" s="209"/>
      <c r="C95" s="212"/>
      <c r="D95" s="212"/>
      <c r="E95" s="218"/>
      <c r="F95" s="382"/>
      <c r="G95" s="383"/>
      <c r="H95" s="382"/>
      <c r="I95" s="383"/>
      <c r="J95" s="227"/>
      <c r="K95" s="231"/>
      <c r="Q95" s="94"/>
    </row>
    <row r="96" spans="2:20" x14ac:dyDescent="0.25">
      <c r="B96" s="219">
        <v>3</v>
      </c>
      <c r="C96" s="256" t="s">
        <v>126</v>
      </c>
      <c r="D96" s="251" t="s">
        <v>313</v>
      </c>
      <c r="E96" s="216" t="s">
        <v>110</v>
      </c>
      <c r="F96" s="378">
        <f>30*1.10386613</f>
        <v>33.115983899999996</v>
      </c>
      <c r="G96" s="379"/>
      <c r="H96" s="378">
        <f>F96*4</f>
        <v>132.46393559999999</v>
      </c>
      <c r="I96" s="379"/>
      <c r="J96" s="373">
        <f>H96/6</f>
        <v>22.077322599999999</v>
      </c>
      <c r="K96" s="230"/>
      <c r="Q96" s="94"/>
    </row>
    <row r="97" spans="2:20" x14ac:dyDescent="0.25">
      <c r="B97" s="220"/>
      <c r="C97" s="223"/>
      <c r="D97" s="211"/>
      <c r="E97" s="217"/>
      <c r="F97" s="380"/>
      <c r="G97" s="381"/>
      <c r="H97" s="380"/>
      <c r="I97" s="381"/>
      <c r="J97" s="227"/>
      <c r="K97" s="231"/>
      <c r="Q97" s="94"/>
    </row>
    <row r="98" spans="2:20" ht="15.75" thickBot="1" x14ac:dyDescent="0.3">
      <c r="B98" s="221"/>
      <c r="C98" s="224"/>
      <c r="D98" s="212"/>
      <c r="E98" s="218"/>
      <c r="F98" s="382"/>
      <c r="G98" s="383"/>
      <c r="H98" s="382"/>
      <c r="I98" s="383"/>
      <c r="J98" s="227"/>
      <c r="K98" s="231"/>
      <c r="Q98" s="94"/>
    </row>
    <row r="99" spans="2:20" x14ac:dyDescent="0.25">
      <c r="B99" s="219">
        <v>4</v>
      </c>
      <c r="C99" s="256" t="s">
        <v>244</v>
      </c>
      <c r="D99" s="251" t="s">
        <v>313</v>
      </c>
      <c r="E99" s="216" t="s">
        <v>110</v>
      </c>
      <c r="F99" s="378">
        <f>5*1.10386613</f>
        <v>5.5193306499999997</v>
      </c>
      <c r="G99" s="379"/>
      <c r="H99" s="378">
        <f>F99*4</f>
        <v>22.077322599999999</v>
      </c>
      <c r="I99" s="379"/>
      <c r="J99" s="373">
        <f>H99/6</f>
        <v>3.6795537666666664</v>
      </c>
      <c r="K99" s="230"/>
      <c r="Q99" s="94"/>
    </row>
    <row r="100" spans="2:20" x14ac:dyDescent="0.25">
      <c r="B100" s="220"/>
      <c r="C100" s="223"/>
      <c r="D100" s="211"/>
      <c r="E100" s="217"/>
      <c r="F100" s="380"/>
      <c r="G100" s="381"/>
      <c r="H100" s="380"/>
      <c r="I100" s="381"/>
      <c r="J100" s="227"/>
      <c r="K100" s="231"/>
      <c r="Q100" s="94"/>
    </row>
    <row r="101" spans="2:20" ht="15.75" thickBot="1" x14ac:dyDescent="0.3">
      <c r="B101" s="221"/>
      <c r="C101" s="224"/>
      <c r="D101" s="212"/>
      <c r="E101" s="218"/>
      <c r="F101" s="382"/>
      <c r="G101" s="383"/>
      <c r="H101" s="382"/>
      <c r="I101" s="383"/>
      <c r="J101" s="227"/>
      <c r="K101" s="231"/>
      <c r="Q101" s="94"/>
    </row>
    <row r="102" spans="2:20" x14ac:dyDescent="0.25">
      <c r="B102" s="219">
        <v>5</v>
      </c>
      <c r="C102" s="256" t="s">
        <v>243</v>
      </c>
      <c r="D102" s="251" t="s">
        <v>313</v>
      </c>
      <c r="E102" s="216" t="s">
        <v>110</v>
      </c>
      <c r="F102" s="378">
        <f>4*1.10386613</f>
        <v>4.4154645199999996</v>
      </c>
      <c r="G102" s="379"/>
      <c r="H102" s="378">
        <f>F102*4</f>
        <v>17.661858079999998</v>
      </c>
      <c r="I102" s="379"/>
      <c r="J102" s="373">
        <f>H102/6</f>
        <v>2.9436430133333329</v>
      </c>
      <c r="K102" s="230"/>
      <c r="R102" s="94"/>
    </row>
    <row r="103" spans="2:20" x14ac:dyDescent="0.25">
      <c r="B103" s="220"/>
      <c r="C103" s="223"/>
      <c r="D103" s="211"/>
      <c r="E103" s="217"/>
      <c r="F103" s="380"/>
      <c r="G103" s="381"/>
      <c r="H103" s="380"/>
      <c r="I103" s="381"/>
      <c r="J103" s="227"/>
      <c r="K103" s="231"/>
      <c r="R103" s="94"/>
    </row>
    <row r="104" spans="2:20" ht="15.75" thickBot="1" x14ac:dyDescent="0.3">
      <c r="B104" s="221"/>
      <c r="C104" s="224"/>
      <c r="D104" s="212"/>
      <c r="E104" s="218"/>
      <c r="F104" s="382"/>
      <c r="G104" s="383"/>
      <c r="H104" s="382"/>
      <c r="I104" s="383"/>
      <c r="J104" s="278"/>
      <c r="K104" s="279"/>
      <c r="R104" s="94"/>
    </row>
    <row r="105" spans="2:20" x14ac:dyDescent="0.25">
      <c r="J105" s="245">
        <f>SUM(J90:K104)</f>
        <v>57.393679652466659</v>
      </c>
      <c r="K105" s="327"/>
      <c r="L105" s="374"/>
      <c r="M105" s="295"/>
      <c r="T105" s="94"/>
    </row>
    <row r="106" spans="2:20" ht="15.75" thickBot="1" x14ac:dyDescent="0.3">
      <c r="J106" s="283"/>
      <c r="K106" s="284"/>
      <c r="L106" s="295"/>
      <c r="M106" s="295"/>
      <c r="T106" s="94"/>
    </row>
    <row r="107" spans="2:20" ht="15.75" thickBot="1" x14ac:dyDescent="0.3">
      <c r="T107" s="94"/>
    </row>
    <row r="108" spans="2:20" ht="15.75" thickBot="1" x14ac:dyDescent="0.3">
      <c r="B108" s="387" t="s">
        <v>106</v>
      </c>
      <c r="C108" s="388"/>
      <c r="D108" s="388"/>
      <c r="E108" s="389"/>
      <c r="F108" s="150"/>
    </row>
    <row r="109" spans="2:20" x14ac:dyDescent="0.25">
      <c r="B109" s="351" t="s">
        <v>105</v>
      </c>
      <c r="C109" s="352"/>
      <c r="D109" s="158"/>
      <c r="E109" s="159">
        <f>J105</f>
        <v>57.393679652466659</v>
      </c>
    </row>
    <row r="110" spans="2:20" ht="15" customHeight="1" x14ac:dyDescent="0.25">
      <c r="B110" s="353" t="s">
        <v>103</v>
      </c>
      <c r="C110" s="354"/>
      <c r="D110" s="65"/>
      <c r="E110" s="160">
        <f>M62</f>
        <v>732.05666666666662</v>
      </c>
    </row>
    <row r="111" spans="2:20" ht="15.75" thickBot="1" x14ac:dyDescent="0.3">
      <c r="B111" s="359" t="s">
        <v>305</v>
      </c>
      <c r="C111" s="360"/>
      <c r="D111" s="103"/>
      <c r="E111" s="161">
        <f>T86</f>
        <v>17.270555555555557</v>
      </c>
    </row>
    <row r="112" spans="2:20" ht="15.75" thickBot="1" x14ac:dyDescent="0.3">
      <c r="E112" s="152">
        <f>SUM(E109:F111)</f>
        <v>806.72090187468882</v>
      </c>
      <c r="F112" s="153"/>
    </row>
    <row r="122" ht="15" customHeight="1" x14ac:dyDescent="0.25"/>
    <row r="125" ht="15" customHeight="1" x14ac:dyDescent="0.25"/>
    <row r="131" ht="15.75" customHeight="1" x14ac:dyDescent="0.25"/>
    <row r="134" ht="15" customHeight="1" x14ac:dyDescent="0.25"/>
    <row r="137" ht="15" customHeight="1" x14ac:dyDescent="0.25"/>
    <row r="140" ht="15" customHeight="1" x14ac:dyDescent="0.25"/>
    <row r="143" ht="15" customHeight="1" x14ac:dyDescent="0.25"/>
    <row r="146" ht="15" customHeight="1" x14ac:dyDescent="0.25"/>
    <row r="167" ht="15" customHeight="1" x14ac:dyDescent="0.25"/>
    <row r="170" ht="15" customHeight="1" x14ac:dyDescent="0.25"/>
    <row r="173" ht="15" customHeight="1" x14ac:dyDescent="0.25"/>
    <row r="176" ht="15" customHeight="1" x14ac:dyDescent="0.25"/>
    <row r="179" ht="15" customHeight="1" x14ac:dyDescent="0.25"/>
    <row r="182" ht="15" customHeight="1" x14ac:dyDescent="0.25"/>
    <row r="185" ht="15" customHeight="1" x14ac:dyDescent="0.25"/>
    <row r="188" ht="15" customHeight="1" x14ac:dyDescent="0.25"/>
    <row r="192" ht="23.25" customHeight="1" x14ac:dyDescent="0.25"/>
    <row r="193" ht="49.5" customHeight="1" x14ac:dyDescent="0.25"/>
    <row r="194" ht="15" customHeight="1" x14ac:dyDescent="0.25"/>
    <row r="200" ht="15" customHeight="1" x14ac:dyDescent="0.25"/>
    <row r="203" ht="15" customHeight="1" x14ac:dyDescent="0.25"/>
    <row r="206" ht="15" customHeight="1" x14ac:dyDescent="0.25"/>
    <row r="209" ht="15" customHeight="1" x14ac:dyDescent="0.25"/>
    <row r="212" ht="15" customHeight="1" x14ac:dyDescent="0.25"/>
    <row r="215" ht="15" customHeight="1" x14ac:dyDescent="0.25"/>
    <row r="218" ht="15" customHeight="1" x14ac:dyDescent="0.25"/>
    <row r="221" ht="15" customHeight="1" x14ac:dyDescent="0.25"/>
    <row r="224" ht="15" customHeight="1" x14ac:dyDescent="0.25"/>
    <row r="229" ht="23.25" customHeight="1" x14ac:dyDescent="0.25"/>
    <row r="230" ht="49.5" customHeight="1" x14ac:dyDescent="0.25"/>
    <row r="252" ht="15" customHeight="1" x14ac:dyDescent="0.25"/>
    <row r="255" ht="15" customHeight="1" x14ac:dyDescent="0.25"/>
    <row r="264" ht="22.5" customHeight="1" x14ac:dyDescent="0.25"/>
    <row r="265" ht="27.75" customHeight="1" x14ac:dyDescent="0.25"/>
    <row r="266" ht="22.5" customHeight="1" x14ac:dyDescent="0.25"/>
    <row r="270" ht="15" customHeight="1" x14ac:dyDescent="0.25"/>
    <row r="273" ht="15" customHeight="1" x14ac:dyDescent="0.25"/>
    <row r="285" ht="15" customHeight="1" x14ac:dyDescent="0.25"/>
    <row r="288" ht="15.75" customHeight="1" x14ac:dyDescent="0.25"/>
    <row r="291" ht="15" customHeight="1" x14ac:dyDescent="0.25"/>
    <row r="294" ht="15.75" customHeight="1" x14ac:dyDescent="0.25"/>
    <row r="297" ht="15" customHeight="1" x14ac:dyDescent="0.25"/>
    <row r="302" ht="23.25" customHeight="1" x14ac:dyDescent="0.25"/>
    <row r="303" ht="49.5" customHeight="1" x14ac:dyDescent="0.25"/>
    <row r="304" ht="15" customHeight="1" x14ac:dyDescent="0.25"/>
    <row r="307" ht="15" customHeight="1" x14ac:dyDescent="0.25"/>
    <row r="310" ht="20.25" customHeight="1" x14ac:dyDescent="0.25"/>
    <row r="311" ht="19.5" customHeight="1" x14ac:dyDescent="0.25"/>
    <row r="312" ht="21" customHeight="1" x14ac:dyDescent="0.25"/>
    <row r="313" ht="15" customHeight="1" x14ac:dyDescent="0.25"/>
    <row r="316" ht="19.5" customHeight="1" x14ac:dyDescent="0.25"/>
    <row r="318" ht="24" customHeight="1" x14ac:dyDescent="0.25"/>
    <row r="323" ht="15" customHeight="1" x14ac:dyDescent="0.25"/>
    <row r="341" ht="15" customHeight="1" x14ac:dyDescent="0.25"/>
    <row r="347" ht="15" customHeight="1" x14ac:dyDescent="0.25"/>
    <row r="350" ht="15" customHeight="1" x14ac:dyDescent="0.25"/>
    <row r="353" ht="15" customHeight="1" x14ac:dyDescent="0.25"/>
    <row r="356" ht="15" customHeight="1" x14ac:dyDescent="0.25"/>
    <row r="359" ht="15" customHeight="1" x14ac:dyDescent="0.25"/>
    <row r="362" ht="15" customHeight="1" x14ac:dyDescent="0.25"/>
    <row r="365" ht="15" customHeight="1" x14ac:dyDescent="0.25"/>
    <row r="377" ht="15" customHeight="1" x14ac:dyDescent="0.25"/>
    <row r="392" ht="15" customHeight="1" x14ac:dyDescent="0.25"/>
  </sheetData>
  <mergeCells count="275">
    <mergeCell ref="C102:C104"/>
    <mergeCell ref="D102:D104"/>
    <mergeCell ref="E102:E104"/>
    <mergeCell ref="D90:D92"/>
    <mergeCell ref="E90:E92"/>
    <mergeCell ref="G74:G76"/>
    <mergeCell ref="G77:G79"/>
    <mergeCell ref="G80:G82"/>
    <mergeCell ref="G83:G85"/>
    <mergeCell ref="C83:C85"/>
    <mergeCell ref="F74:F76"/>
    <mergeCell ref="T86:T87"/>
    <mergeCell ref="B109:C109"/>
    <mergeCell ref="B110:C110"/>
    <mergeCell ref="B111:C111"/>
    <mergeCell ref="D93:D95"/>
    <mergeCell ref="E93:E95"/>
    <mergeCell ref="B88:K88"/>
    <mergeCell ref="J105:K106"/>
    <mergeCell ref="J99:K101"/>
    <mergeCell ref="D96:D98"/>
    <mergeCell ref="E96:E98"/>
    <mergeCell ref="J89:K89"/>
    <mergeCell ref="C93:C95"/>
    <mergeCell ref="J93:K95"/>
    <mergeCell ref="H90:I92"/>
    <mergeCell ref="F93:G95"/>
    <mergeCell ref="F96:G98"/>
    <mergeCell ref="F99:G101"/>
    <mergeCell ref="F102:G104"/>
    <mergeCell ref="H93:I95"/>
    <mergeCell ref="H96:I98"/>
    <mergeCell ref="H99:I101"/>
    <mergeCell ref="H102:I104"/>
    <mergeCell ref="B102:B104"/>
    <mergeCell ref="M5:N7"/>
    <mergeCell ref="M8:N10"/>
    <mergeCell ref="M11:N13"/>
    <mergeCell ref="M14:N16"/>
    <mergeCell ref="M17:N19"/>
    <mergeCell ref="N83:Q85"/>
    <mergeCell ref="S83:S85"/>
    <mergeCell ref="T83:T85"/>
    <mergeCell ref="S71:S73"/>
    <mergeCell ref="T71:T73"/>
    <mergeCell ref="S74:S76"/>
    <mergeCell ref="S77:S79"/>
    <mergeCell ref="S80:S82"/>
    <mergeCell ref="T74:T76"/>
    <mergeCell ref="T77:T79"/>
    <mergeCell ref="M59:N61"/>
    <mergeCell ref="M62:N63"/>
    <mergeCell ref="M20:N22"/>
    <mergeCell ref="N77:Q79"/>
    <mergeCell ref="N80:Q82"/>
    <mergeCell ref="M41:N43"/>
    <mergeCell ref="M44:N46"/>
    <mergeCell ref="M47:N49"/>
    <mergeCell ref="M50:N52"/>
    <mergeCell ref="M53:N55"/>
    <mergeCell ref="M56:N58"/>
    <mergeCell ref="M23:N25"/>
    <mergeCell ref="S69:T69"/>
    <mergeCell ref="N71:Q73"/>
    <mergeCell ref="N74:Q76"/>
    <mergeCell ref="K59:L61"/>
    <mergeCell ref="B74:B76"/>
    <mergeCell ref="B71:B73"/>
    <mergeCell ref="K74:L76"/>
    <mergeCell ref="M26:N28"/>
    <mergeCell ref="M29:N31"/>
    <mergeCell ref="M32:N34"/>
    <mergeCell ref="M35:N37"/>
    <mergeCell ref="M38:N40"/>
    <mergeCell ref="N69:Q69"/>
    <mergeCell ref="G26:G28"/>
    <mergeCell ref="G29:G31"/>
    <mergeCell ref="K47:L49"/>
    <mergeCell ref="K50:L52"/>
    <mergeCell ref="K53:L55"/>
    <mergeCell ref="B44:B46"/>
    <mergeCell ref="D44:D46"/>
    <mergeCell ref="G59:G61"/>
    <mergeCell ref="T80:T82"/>
    <mergeCell ref="B77:B79"/>
    <mergeCell ref="C77:C79"/>
    <mergeCell ref="D77:D79"/>
    <mergeCell ref="F77:F79"/>
    <mergeCell ref="J77:J79"/>
    <mergeCell ref="K77:L79"/>
    <mergeCell ref="K80:L82"/>
    <mergeCell ref="B80:B82"/>
    <mergeCell ref="C80:C82"/>
    <mergeCell ref="D80:D82"/>
    <mergeCell ref="F80:F82"/>
    <mergeCell ref="J80:J82"/>
    <mergeCell ref="G71:G73"/>
    <mergeCell ref="K71:L73"/>
    <mergeCell ref="J59:J61"/>
    <mergeCell ref="K83:L85"/>
    <mergeCell ref="A59:A61"/>
    <mergeCell ref="K5:L7"/>
    <mergeCell ref="K8:L10"/>
    <mergeCell ref="K11:L13"/>
    <mergeCell ref="K14:L16"/>
    <mergeCell ref="K17:L19"/>
    <mergeCell ref="K20:L22"/>
    <mergeCell ref="K23:L25"/>
    <mergeCell ref="K56:L58"/>
    <mergeCell ref="A56:A58"/>
    <mergeCell ref="F71:F73"/>
    <mergeCell ref="K70:L70"/>
    <mergeCell ref="B69:L69"/>
    <mergeCell ref="G44:G46"/>
    <mergeCell ref="G47:G49"/>
    <mergeCell ref="G50:G52"/>
    <mergeCell ref="G53:G55"/>
    <mergeCell ref="G56:G58"/>
    <mergeCell ref="A44:A46"/>
    <mergeCell ref="A47:A49"/>
    <mergeCell ref="K44:L46"/>
    <mergeCell ref="J47:J49"/>
    <mergeCell ref="B50:B52"/>
    <mergeCell ref="C50:C52"/>
    <mergeCell ref="B47:B49"/>
    <mergeCell ref="A32:A34"/>
    <mergeCell ref="A35:A37"/>
    <mergeCell ref="F41:F43"/>
    <mergeCell ref="D32:D34"/>
    <mergeCell ref="J44:J46"/>
    <mergeCell ref="J38:J40"/>
    <mergeCell ref="J41:J43"/>
    <mergeCell ref="G32:G34"/>
    <mergeCell ref="G35:G37"/>
    <mergeCell ref="G38:G40"/>
    <mergeCell ref="G41:G43"/>
    <mergeCell ref="F44:F46"/>
    <mergeCell ref="K41:L43"/>
    <mergeCell ref="J5:J7"/>
    <mergeCell ref="C11:C13"/>
    <mergeCell ref="D11:D13"/>
    <mergeCell ref="G23:G25"/>
    <mergeCell ref="G5:G7"/>
    <mergeCell ref="G8:G10"/>
    <mergeCell ref="G11:G13"/>
    <mergeCell ref="G14:G16"/>
    <mergeCell ref="G17:G19"/>
    <mergeCell ref="G20:G22"/>
    <mergeCell ref="J8:J10"/>
    <mergeCell ref="J14:J16"/>
    <mergeCell ref="C17:C19"/>
    <mergeCell ref="D17:D19"/>
    <mergeCell ref="F17:F19"/>
    <mergeCell ref="J17:J19"/>
    <mergeCell ref="J20:J22"/>
    <mergeCell ref="J23:J25"/>
    <mergeCell ref="J11:J13"/>
    <mergeCell ref="F14:F16"/>
    <mergeCell ref="J53:J55"/>
    <mergeCell ref="B53:B55"/>
    <mergeCell ref="A29:A31"/>
    <mergeCell ref="F35:F37"/>
    <mergeCell ref="B38:B40"/>
    <mergeCell ref="C38:C40"/>
    <mergeCell ref="D38:D40"/>
    <mergeCell ref="F38:F40"/>
    <mergeCell ref="B41:B43"/>
    <mergeCell ref="C41:C43"/>
    <mergeCell ref="D41:D43"/>
    <mergeCell ref="A38:A40"/>
    <mergeCell ref="A41:A43"/>
    <mergeCell ref="C32:C34"/>
    <mergeCell ref="A50:A52"/>
    <mergeCell ref="A53:A55"/>
    <mergeCell ref="K26:L28"/>
    <mergeCell ref="B26:B28"/>
    <mergeCell ref="C26:C28"/>
    <mergeCell ref="D26:D28"/>
    <mergeCell ref="J26:J28"/>
    <mergeCell ref="K29:L31"/>
    <mergeCell ref="K32:L34"/>
    <mergeCell ref="K35:L37"/>
    <mergeCell ref="K38:L40"/>
    <mergeCell ref="B29:B31"/>
    <mergeCell ref="B32:B34"/>
    <mergeCell ref="F32:F34"/>
    <mergeCell ref="J35:J37"/>
    <mergeCell ref="J29:J31"/>
    <mergeCell ref="J32:J34"/>
    <mergeCell ref="F29:F31"/>
    <mergeCell ref="C35:C37"/>
    <mergeCell ref="D35:D37"/>
    <mergeCell ref="C29:C31"/>
    <mergeCell ref="D29:D31"/>
    <mergeCell ref="B59:B61"/>
    <mergeCell ref="B14:B16"/>
    <mergeCell ref="C14:C16"/>
    <mergeCell ref="D14:D16"/>
    <mergeCell ref="C20:C22"/>
    <mergeCell ref="D20:D22"/>
    <mergeCell ref="F20:F22"/>
    <mergeCell ref="F23:F25"/>
    <mergeCell ref="D23:D25"/>
    <mergeCell ref="B17:B19"/>
    <mergeCell ref="B56:B58"/>
    <mergeCell ref="D50:D52"/>
    <mergeCell ref="A23:A25"/>
    <mergeCell ref="A26:A28"/>
    <mergeCell ref="F5:F7"/>
    <mergeCell ref="F8:F10"/>
    <mergeCell ref="F11:F13"/>
    <mergeCell ref="C5:C7"/>
    <mergeCell ref="D5:D7"/>
    <mergeCell ref="B20:B22"/>
    <mergeCell ref="B23:B25"/>
    <mergeCell ref="C23:C25"/>
    <mergeCell ref="A5:A7"/>
    <mergeCell ref="A8:A10"/>
    <mergeCell ref="A11:A13"/>
    <mergeCell ref="A14:A16"/>
    <mergeCell ref="A17:A19"/>
    <mergeCell ref="A20:A22"/>
    <mergeCell ref="C8:C10"/>
    <mergeCell ref="D8:D10"/>
    <mergeCell ref="B5:B7"/>
    <mergeCell ref="B8:B10"/>
    <mergeCell ref="B11:B13"/>
    <mergeCell ref="B108:E108"/>
    <mergeCell ref="K4:L4"/>
    <mergeCell ref="M4:N4"/>
    <mergeCell ref="J83:J85"/>
    <mergeCell ref="C74:C76"/>
    <mergeCell ref="D74:D76"/>
    <mergeCell ref="J74:J76"/>
    <mergeCell ref="J71:J73"/>
    <mergeCell ref="C44:C46"/>
    <mergeCell ref="C56:C58"/>
    <mergeCell ref="D56:D58"/>
    <mergeCell ref="J56:J58"/>
    <mergeCell ref="J50:J52"/>
    <mergeCell ref="C47:C49"/>
    <mergeCell ref="D47:D49"/>
    <mergeCell ref="C53:C55"/>
    <mergeCell ref="D53:D55"/>
    <mergeCell ref="F59:F61"/>
    <mergeCell ref="C71:C73"/>
    <mergeCell ref="D71:D73"/>
    <mergeCell ref="D83:D85"/>
    <mergeCell ref="C59:C61"/>
    <mergeCell ref="D59:D61"/>
    <mergeCell ref="F83:F85"/>
    <mergeCell ref="B3:N3"/>
    <mergeCell ref="D99:D101"/>
    <mergeCell ref="E99:E101"/>
    <mergeCell ref="B90:B92"/>
    <mergeCell ref="C90:C92"/>
    <mergeCell ref="J90:K92"/>
    <mergeCell ref="B93:B95"/>
    <mergeCell ref="L105:M106"/>
    <mergeCell ref="J102:K104"/>
    <mergeCell ref="F89:G89"/>
    <mergeCell ref="H89:I89"/>
    <mergeCell ref="F90:G92"/>
    <mergeCell ref="B96:B98"/>
    <mergeCell ref="C96:C98"/>
    <mergeCell ref="J96:K98"/>
    <mergeCell ref="B99:B101"/>
    <mergeCell ref="C99:C101"/>
    <mergeCell ref="F47:F49"/>
    <mergeCell ref="F50:F52"/>
    <mergeCell ref="F53:F55"/>
    <mergeCell ref="F56:F58"/>
    <mergeCell ref="F26:F28"/>
    <mergeCell ref="B35:B37"/>
    <mergeCell ref="B83:B85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RESUMO</vt:lpstr>
      <vt:lpstr>ASG</vt:lpstr>
      <vt:lpstr>COPEIRA</vt:lpstr>
      <vt:lpstr>INSUMOS ASG</vt:lpstr>
      <vt:lpstr>INSUMOS COPEIRA</vt:lpstr>
      <vt:lpstr>ASG!Area_de_impressao</vt:lpstr>
      <vt:lpstr>COPEIRA!Area_de_impressao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Beatriz Fernandez dos Santos</dc:creator>
  <cp:lastModifiedBy>Sebastiao de Carvalho Barros</cp:lastModifiedBy>
  <cp:lastPrinted>2023-02-09T15:19:28Z</cp:lastPrinted>
  <dcterms:created xsi:type="dcterms:W3CDTF">2023-01-04T12:05:21Z</dcterms:created>
  <dcterms:modified xsi:type="dcterms:W3CDTF">2023-02-27T19:17:11Z</dcterms:modified>
</cp:coreProperties>
</file>